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4820" windowHeight="6750" activeTab="0"/>
  </bookViews>
  <sheets>
    <sheet name="Allgemeine Angaben" sheetId="1" r:id="rId1"/>
    <sheet name="Kaufpreis WBF für Eigenbedarf" sheetId="2" r:id="rId2"/>
    <sheet name="Kaufpreis WBF für Investoren" sheetId="3" r:id="rId3"/>
    <sheet name="Import" sheetId="4" state="hidden" r:id="rId4"/>
    <sheet name="Hilfstabelle Bonus" sheetId="5" state="hidden" r:id="rId5"/>
  </sheets>
  <definedNames>
    <definedName name="_xlfn.IFERROR" hidden="1">#NAME?</definedName>
    <definedName name="AufschlagEigenheime">'Allgemeine Angaben'!$G$28</definedName>
    <definedName name="BauerschwernisProzent">'Allgemeine Angaben'!$M$39</definedName>
    <definedName name="BNZ">'Allgemeine Angaben'!$G$14</definedName>
    <definedName name="COzwei">'Allgemeine Angaben'!$D$41</definedName>
    <definedName name="DetailgrenzeBrutto">'Allgemeine Angaben'!$G$22</definedName>
    <definedName name="DetailgrenzeNetto">'Allgemeine Angaben'!$G$23</definedName>
    <definedName name="_xlnm.Print_Titles" localSheetId="1">'Kaufpreis WBF für Eigenbedarf'!$1:$15</definedName>
    <definedName name="Gartenanteil">'Kaufpreis WBF für Eigenbedarf'!$K$13</definedName>
    <definedName name="GemeinschaftsRaum">'Allgemeine Angaben'!$O$33</definedName>
    <definedName name="GrenzeGrundkosten">'Allgemeine Angaben'!$F$20</definedName>
    <definedName name="Grundkostenanteil">'Allgemeine Angaben'!$G$20</definedName>
    <definedName name="GrundkostenGesamt">'Allgemeine Angaben'!$G$19</definedName>
    <definedName name="Grundstücksfläche">'Allgemeine Angaben'!$G$13</definedName>
    <definedName name="Hnr">'Allgemeine Angaben'!$E$5</definedName>
    <definedName name="HWB">'Allgemeine Angaben'!$D$40</definedName>
    <definedName name="KaufpreisLiegenschaft">'Allgemeine Angaben'!$G$15</definedName>
    <definedName name="Kleinwohnanlage">'Allgemeine Angaben'!$E$22</definedName>
    <definedName name="KostenAbbruch">'Allgemeine Angaben'!$G$18</definedName>
    <definedName name="KostenBauerschwernis">'Allgemeine Angaben'!$K$39</definedName>
    <definedName name="KostenErschließung">'Allgemeine Angaben'!$G$17</definedName>
    <definedName name="KostenLüftung">'Allgemeine Angaben'!$K$45</definedName>
    <definedName name="KostenPlanungswettbewerb">'Allgemeine Angaben'!$K$42</definedName>
    <definedName name="KostenZuschlagBoni">'Allgemeine Angaben'!$G$52</definedName>
    <definedName name="lcWert">'Allgemeine Angaben'!$D$39</definedName>
    <definedName name="MaxProzentBauerschwernis">'Allgemeine Angaben'!$M$40</definedName>
    <definedName name="NebenflAllgemein">'Allgemeine Angaben'!$O$30</definedName>
    <definedName name="NebenkostenLiegenschaft">'Allgemeine Angaben'!$G$16</definedName>
    <definedName name="NFGrenzeBrutto">'Allgemeine Angaben'!$G$24</definedName>
    <definedName name="NFGrenzeNetto">'Allgemeine Angaben'!$G$25</definedName>
    <definedName name="NutzflächeWA">'Allgemeine Angaben'!$G$12</definedName>
    <definedName name="OI3Bilanzgrenze">'Allgemeine Angaben'!$D$43</definedName>
    <definedName name="OI3Index">'Allgemeine Angaben'!$D$42</definedName>
    <definedName name="Ort">'Allgemeine Angaben'!$E$3</definedName>
    <definedName name="PauschalgrenzeBrutto">'Allgemeine Angaben'!$F$22</definedName>
    <definedName name="PauschalgrenzeNetto">'Allgemeine Angaben'!$F$23</definedName>
    <definedName name="PLZ">'Allgemeine Angaben'!$E$2</definedName>
    <definedName name="PreisTGBrutto">'Allgemeine Angaben'!$G$26</definedName>
    <definedName name="PreisTGNetto">'Allgemeine Angaben'!$G$27</definedName>
    <definedName name="Straße">'Allgemeine Angaben'!$E$4</definedName>
    <definedName name="SummeWNF">'Kaufpreis WBF für Eigenbedarf'!$D$56</definedName>
    <definedName name="TabelleÜberschreitung€">'Hilfstabelle Bonus'!$M$5:$M$24</definedName>
    <definedName name="TabelleÜberschreitungProzent">'Hilfstabelle Bonus'!$N$5:$N$24</definedName>
    <definedName name="TGallgemein">'Allgemeine Angaben'!$O$32</definedName>
    <definedName name="TGGrenzeBrutto">'Allgemeine Angaben'!$F$33</definedName>
    <definedName name="TGGrenzeNetto">'Allgemeine Angaben'!$F$34</definedName>
    <definedName name="zulässKostNebenflBrutto">'Allgemeine Angaben'!$G$31</definedName>
    <definedName name="zulässKostNebenflNetto">'Allgemeine Angaben'!$G$32</definedName>
    <definedName name="zulässKostTGbrutto">'Allgemeine Angaben'!$G$33</definedName>
    <definedName name="zulässKostTGnetto">'Allgemeine Angaben'!$G$34</definedName>
    <definedName name="zulässKostWNFbrutto">'Allgemeine Angaben'!$G$29</definedName>
    <definedName name="zulässKostWNFnetto">'Allgemeine Angaben'!$G$30</definedName>
    <definedName name="ZuschlagLüftungBrutto">'Allgemeine Angaben'!$O$44</definedName>
    <definedName name="ZuschlagLüftungNetto">'Allgemeine Angaben'!$O$45</definedName>
    <definedName name="ZuschlagPlanungBrutto">'Allgemeine Angaben'!$O$41</definedName>
    <definedName name="ZuschlagPlanungNetto">'Allgemeine Angaben'!$O$42</definedName>
  </definedNames>
  <calcPr fullCalcOnLoad="1"/>
</workbook>
</file>

<file path=xl/sharedStrings.xml><?xml version="1.0" encoding="utf-8"?>
<sst xmlns="http://schemas.openxmlformats.org/spreadsheetml/2006/main" count="267" uniqueCount="149">
  <si>
    <t>m²</t>
  </si>
  <si>
    <t>pro m²</t>
  </si>
  <si>
    <t>ohne Grund-</t>
  </si>
  <si>
    <t>anteil und</t>
  </si>
  <si>
    <t>€/m²</t>
  </si>
  <si>
    <t>€</t>
  </si>
  <si>
    <t>Summe
Nebenflächen</t>
  </si>
  <si>
    <t>Energiesparbonus</t>
  </si>
  <si>
    <t>Heizwärmebedarf</t>
  </si>
  <si>
    <t>Wert</t>
  </si>
  <si>
    <t>Zuschlag</t>
  </si>
  <si>
    <t>Primärenergie</t>
  </si>
  <si>
    <t>CO2-Emissionen</t>
  </si>
  <si>
    <t>OI3-Index</t>
  </si>
  <si>
    <t>etc.</t>
  </si>
  <si>
    <t>Nebenflächen,</t>
  </si>
  <si>
    <t>%</t>
  </si>
  <si>
    <t>abzügl. Einbau- 
küche inkl. E-Geräte
und MwSt.</t>
  </si>
  <si>
    <t>(pro Küche)</t>
  </si>
  <si>
    <t>Wohnanlage (Bezeichnung):</t>
  </si>
  <si>
    <t>Kostengrundlagen:</t>
  </si>
  <si>
    <t>Basis-Brutto</t>
  </si>
  <si>
    <t>Basis-Netto</t>
  </si>
  <si>
    <t>Lüftungsanlagen:</t>
  </si>
  <si>
    <t>Geschoß</t>
  </si>
  <si>
    <t>Anzahl</t>
  </si>
  <si>
    <t>Anzahl Tiefgarage(n)</t>
  </si>
  <si>
    <t>Keller</t>
  </si>
  <si>
    <t>abzüglich Tiefgaragenabstellplatz allgemein</t>
  </si>
  <si>
    <t>Top Nr.</t>
  </si>
  <si>
    <t>Haus (A, B, C, 1, 2, 3, etc.):</t>
  </si>
  <si>
    <t>Bauträger:</t>
  </si>
  <si>
    <t>in %</t>
  </si>
  <si>
    <t>Adresse:</t>
  </si>
  <si>
    <t>-&gt; Zuschlag Brutto:</t>
  </si>
  <si>
    <t>-&gt; Zuschlag Netto:</t>
  </si>
  <si>
    <t>-&gt; Bonus:</t>
  </si>
  <si>
    <t>Summe Nebenflächen Allgemein</t>
  </si>
  <si>
    <t>Nebenflächenanteil - Brutto</t>
  </si>
  <si>
    <t>Nebenflächenanteil - Netto</t>
  </si>
  <si>
    <t>zulässige Kosten - Nutzfläche - Brutto</t>
  </si>
  <si>
    <t>zulässige Kosten - Nutzfläche - Netto</t>
  </si>
  <si>
    <t>zulässige Kosten - Nebenfläche - Brutto</t>
  </si>
  <si>
    <t>zulässige Kosten - Nebenfläche - Netto</t>
  </si>
  <si>
    <t>zulässige Kosten - Tiefgaragenabstellplatz - Brutto</t>
  </si>
  <si>
    <t>zulässige Kosten - Tiefgaragenabstellplatz - Netto</t>
  </si>
  <si>
    <r>
      <t xml:space="preserve">OI3-Index: </t>
    </r>
    <r>
      <rPr>
        <sz val="10"/>
        <color indexed="10"/>
        <rFont val="Century Gothic"/>
        <family val="2"/>
      </rPr>
      <t>*</t>
    </r>
  </si>
  <si>
    <r>
      <t xml:space="preserve">Hausmeisterraum (m²): </t>
    </r>
    <r>
      <rPr>
        <sz val="10"/>
        <color indexed="10"/>
        <rFont val="Century Gothic"/>
        <family val="2"/>
      </rPr>
      <t>*</t>
    </r>
  </si>
  <si>
    <r>
      <t xml:space="preserve">Haustechnik- und Heizraum (m²): </t>
    </r>
    <r>
      <rPr>
        <sz val="10"/>
        <color indexed="10"/>
        <rFont val="Century Gothic"/>
        <family val="2"/>
      </rPr>
      <t>*</t>
    </r>
  </si>
  <si>
    <r>
      <t xml:space="preserve">Trockenraum (m²): </t>
    </r>
    <r>
      <rPr>
        <sz val="10"/>
        <color indexed="10"/>
        <rFont val="Century Gothic"/>
        <family val="2"/>
      </rPr>
      <t>*</t>
    </r>
  </si>
  <si>
    <r>
      <t xml:space="preserve">allg. Fahrradraum UG (m²): </t>
    </r>
    <r>
      <rPr>
        <sz val="10"/>
        <color indexed="10"/>
        <rFont val="Century Gothic"/>
        <family val="2"/>
      </rPr>
      <t>*</t>
    </r>
  </si>
  <si>
    <r>
      <t xml:space="preserve">allg. Fahrradraum EG (m²): </t>
    </r>
    <r>
      <rPr>
        <sz val="10"/>
        <color indexed="10"/>
        <rFont val="Century Gothic"/>
        <family val="2"/>
      </rPr>
      <t>*</t>
    </r>
  </si>
  <si>
    <r>
      <t xml:space="preserve">Kosten Netto (€): </t>
    </r>
    <r>
      <rPr>
        <sz val="10"/>
        <color indexed="10"/>
        <rFont val="Century Gothic"/>
        <family val="2"/>
      </rPr>
      <t>*</t>
    </r>
  </si>
  <si>
    <r>
      <t xml:space="preserve">Wohnanlage (Bezeichnung): </t>
    </r>
    <r>
      <rPr>
        <sz val="10"/>
        <color indexed="10"/>
        <rFont val="Century Gothic"/>
        <family val="2"/>
      </rPr>
      <t>*</t>
    </r>
  </si>
  <si>
    <r>
      <t xml:space="preserve">Haus (A, B, C, 1, 2, 3, etc.): </t>
    </r>
    <r>
      <rPr>
        <sz val="10"/>
        <color indexed="10"/>
        <rFont val="Century Gothic"/>
        <family val="2"/>
      </rPr>
      <t>*</t>
    </r>
  </si>
  <si>
    <r>
      <t xml:space="preserve">Bauträger: </t>
    </r>
    <r>
      <rPr>
        <sz val="10"/>
        <color indexed="10"/>
        <rFont val="Century Gothic"/>
        <family val="2"/>
      </rPr>
      <t>*</t>
    </r>
  </si>
  <si>
    <r>
      <t xml:space="preserve">Ansprechpartner (Name, Tel., E-Mail): </t>
    </r>
    <r>
      <rPr>
        <sz val="10"/>
        <color indexed="10"/>
        <rFont val="Century Gothic"/>
        <family val="2"/>
      </rPr>
      <t>*</t>
    </r>
  </si>
  <si>
    <r>
      <t xml:space="preserve">Allgemeine Tiefgaragenabstellplätze (Stk.): </t>
    </r>
    <r>
      <rPr>
        <sz val="10"/>
        <color indexed="10"/>
        <rFont val="Century Gothic"/>
        <family val="2"/>
      </rPr>
      <t>*</t>
    </r>
  </si>
  <si>
    <t>Zwischen- summe</t>
  </si>
  <si>
    <t>Baukosten gesamt ohne Grundanteil und Nebenflächen, etc.</t>
  </si>
  <si>
    <t>Baukosten pro m² ohne Grundanteil und Nebenflächen etc.</t>
  </si>
  <si>
    <t>Wohnungs- größe</t>
  </si>
  <si>
    <t>abzüglich Nebenflächen allgemein</t>
  </si>
  <si>
    <t>Maßnahme: mit Formblatt nachzuweisen</t>
  </si>
  <si>
    <t>Nebenflächen allgemein (anteilig) für dieses Haus:</t>
  </si>
  <si>
    <t>Bauerschwernis (anteilig) für dieses Haus (max. 10% der Kosten):</t>
  </si>
  <si>
    <t>Terrasse
Balkon
Loggia
Winterg.
Abstellbox</t>
  </si>
  <si>
    <t>Verkaufspreis lt. Kaufvertrag gesamt exkl. Vertragserrich- tungskosten</t>
  </si>
  <si>
    <t>(pro m² Wnfl.)</t>
  </si>
  <si>
    <t>Grundkostenanteil je m² Nutzfläche</t>
  </si>
  <si>
    <t>Baukosten- differenz</t>
  </si>
  <si>
    <t>Kürzungstabelle</t>
  </si>
  <si>
    <t>Überschreitung</t>
  </si>
  <si>
    <t>Abzug</t>
  </si>
  <si>
    <t>förderbar</t>
  </si>
  <si>
    <r>
      <t>Baunutzungszahl:</t>
    </r>
    <r>
      <rPr>
        <sz val="10"/>
        <color indexed="10"/>
        <rFont val="Century Gothic"/>
        <family val="2"/>
      </rPr>
      <t>*</t>
    </r>
  </si>
  <si>
    <t>(pro m² Gartenfläche)</t>
  </si>
  <si>
    <t>Grundstücksdaten:</t>
  </si>
  <si>
    <r>
      <t>Gesamtnutzfläche der Wohnanlage (inkl. Gewerbeflächen):</t>
    </r>
    <r>
      <rPr>
        <sz val="10"/>
        <color indexed="10"/>
        <rFont val="Century Gothic"/>
        <family val="2"/>
      </rPr>
      <t>*</t>
    </r>
  </si>
  <si>
    <r>
      <t xml:space="preserve">Grundstücksfläche: </t>
    </r>
    <r>
      <rPr>
        <sz val="10"/>
        <color indexed="10"/>
        <rFont val="Century Gothic"/>
        <family val="2"/>
      </rPr>
      <t>*</t>
    </r>
  </si>
  <si>
    <r>
      <t xml:space="preserve">Gemeinschaftsraum (m²): </t>
    </r>
    <r>
      <rPr>
        <sz val="10"/>
        <color indexed="10"/>
        <rFont val="Century Gothic"/>
        <family val="2"/>
      </rPr>
      <t>*</t>
    </r>
  </si>
  <si>
    <r>
      <t>Kleinwohnanlage:</t>
    </r>
    <r>
      <rPr>
        <sz val="10"/>
        <color indexed="10"/>
        <rFont val="Century Gothic"/>
        <family val="2"/>
      </rPr>
      <t>*</t>
    </r>
  </si>
  <si>
    <t>barriere- frei</t>
  </si>
  <si>
    <t>% Anteil an der 
Gesamt- wohn- nutzfl.</t>
  </si>
  <si>
    <t>Nebenflächen allgemein</t>
  </si>
  <si>
    <t>Tiefgaragenabstellplatz allgemein</t>
  </si>
  <si>
    <t>Grundkosten</t>
  </si>
  <si>
    <t xml:space="preserve">
 Privatgarten</t>
  </si>
  <si>
    <t>Nebenflächen der Wohnungen</t>
  </si>
  <si>
    <t>Unterstell- platz (ober- irdisch &amp; über- dacht)</t>
  </si>
  <si>
    <t>Summe der Tiefgaragen- abstellplätze insgesamt</t>
  </si>
  <si>
    <t>Gemeinschaftsraum anteilig</t>
  </si>
  <si>
    <t>Privatgarten</t>
  </si>
  <si>
    <t>Allgemeine Flächen bzw. TG-Plätze</t>
  </si>
  <si>
    <r>
      <t xml:space="preserve">Fenster aus regionalem Holz: </t>
    </r>
    <r>
      <rPr>
        <sz val="10"/>
        <color indexed="10"/>
        <rFont val="Century Gothic"/>
        <family val="2"/>
      </rPr>
      <t>*</t>
    </r>
  </si>
  <si>
    <r>
      <t xml:space="preserve">Postleitzahl: </t>
    </r>
    <r>
      <rPr>
        <sz val="10"/>
        <color indexed="10"/>
        <rFont val="Century Gothic"/>
        <family val="2"/>
      </rPr>
      <t>*</t>
    </r>
  </si>
  <si>
    <r>
      <t xml:space="preserve">Ort: </t>
    </r>
    <r>
      <rPr>
        <sz val="10"/>
        <color indexed="10"/>
        <rFont val="Century Gothic"/>
        <family val="2"/>
      </rPr>
      <t>*</t>
    </r>
  </si>
  <si>
    <r>
      <t xml:space="preserve">Straße: </t>
    </r>
    <r>
      <rPr>
        <sz val="10"/>
        <color indexed="10"/>
        <rFont val="Century Gothic"/>
        <family val="2"/>
      </rPr>
      <t>*</t>
    </r>
  </si>
  <si>
    <r>
      <t xml:space="preserve">Hausnummer: </t>
    </r>
    <r>
      <rPr>
        <sz val="10"/>
        <color indexed="10"/>
        <rFont val="Century Gothic"/>
        <family val="2"/>
      </rPr>
      <t>*</t>
    </r>
  </si>
  <si>
    <r>
      <t xml:space="preserve">Bei Wohnanlagen mit mehreren Häusern erstellen Sie bitte pro Haus diese Kostenkalkulation. Auf dieser Kostenkalkulation darf demnach nur 1 Haus abgebildet sein. Die Kosten für Lüftungsanlagen, Bauerschwernis, etc. sind pro Haus anzugeben. Bitte geben Sie die mit </t>
    </r>
    <r>
      <rPr>
        <sz val="8"/>
        <color indexed="10"/>
        <rFont val="Century Gothic"/>
        <family val="2"/>
      </rPr>
      <t>*</t>
    </r>
    <r>
      <rPr>
        <sz val="8"/>
        <rFont val="Century Gothic"/>
        <family val="2"/>
      </rPr>
      <t xml:space="preserve"> gekennzeichneten Werte ein. Es können nur die blau markierten Zellen befüllt werden.</t>
    </r>
  </si>
  <si>
    <t>Top Nr</t>
  </si>
  <si>
    <t>Lagebeschreibung</t>
  </si>
  <si>
    <t>Nutzfläche m²</t>
  </si>
  <si>
    <t>Wohnungsart</t>
  </si>
  <si>
    <t>Nutzungsart</t>
  </si>
  <si>
    <t>Barrierefrei</t>
  </si>
  <si>
    <t>Grundkosten €</t>
  </si>
  <si>
    <t>Gartenanteil m²</t>
  </si>
  <si>
    <t>Gartenanteil €</t>
  </si>
  <si>
    <t>Gemeinschaftsraum m²</t>
  </si>
  <si>
    <t>Gemeinschaftsraum €</t>
  </si>
  <si>
    <t>Summe Nebenflächen m²</t>
  </si>
  <si>
    <t>Summe Nebenflächen €</t>
  </si>
  <si>
    <t>Tiefgaragenplätze</t>
  </si>
  <si>
    <t>Tiefgaragenplätze €</t>
  </si>
  <si>
    <t>Fläche über 1,80m €</t>
  </si>
  <si>
    <t>Wohnung nicht förderbar</t>
  </si>
  <si>
    <t>Anzahl Zimmer</t>
  </si>
  <si>
    <r>
      <t>HWB</t>
    </r>
    <r>
      <rPr>
        <vertAlign val="subscript"/>
        <sz val="10"/>
        <rFont val="Century Gothic"/>
        <family val="2"/>
      </rPr>
      <t>Ref,RK</t>
    </r>
    <r>
      <rPr>
        <sz val="10"/>
        <rFont val="Century Gothic"/>
        <family val="2"/>
      </rPr>
      <t xml:space="preserve">: </t>
    </r>
    <r>
      <rPr>
        <sz val="10"/>
        <color indexed="10"/>
        <rFont val="Century Gothic"/>
        <family val="2"/>
      </rPr>
      <t>*</t>
    </r>
  </si>
  <si>
    <r>
      <t>CO2</t>
    </r>
    <r>
      <rPr>
        <vertAlign val="subscript"/>
        <sz val="10"/>
        <rFont val="Century Gothic"/>
        <family val="2"/>
      </rPr>
      <t>eq,RK</t>
    </r>
    <r>
      <rPr>
        <sz val="10"/>
        <rFont val="Century Gothic"/>
        <family val="2"/>
      </rPr>
      <t xml:space="preserve">: </t>
    </r>
    <r>
      <rPr>
        <sz val="10"/>
        <color indexed="10"/>
        <rFont val="Century Gothic"/>
        <family val="2"/>
      </rPr>
      <t>*</t>
    </r>
  </si>
  <si>
    <r>
      <t xml:space="preserve">Tiefgaragenabstellplatz - Brutto lt. Kaufvertrag: </t>
    </r>
    <r>
      <rPr>
        <sz val="10"/>
        <color indexed="10"/>
        <rFont val="Century Gothic"/>
        <family val="2"/>
      </rPr>
      <t>*</t>
    </r>
  </si>
  <si>
    <r>
      <t xml:space="preserve">Tiefgaragenabstellplatz - Netto lt. Kaufvertrag: </t>
    </r>
    <r>
      <rPr>
        <sz val="10"/>
        <color indexed="10"/>
        <rFont val="Century Gothic"/>
        <family val="2"/>
      </rPr>
      <t>*</t>
    </r>
  </si>
  <si>
    <t>Detail:</t>
  </si>
  <si>
    <t>Verkaufspreis je m² Nutzfläche</t>
  </si>
  <si>
    <t>Pauschal:</t>
  </si>
  <si>
    <t>Erhöhung der Kostengrenze:</t>
  </si>
  <si>
    <t>Mögliche Förderung für Eigentumswohnung ohne Personendaten:</t>
  </si>
  <si>
    <r>
      <t xml:space="preserve">Energieausweisnummer: </t>
    </r>
    <r>
      <rPr>
        <sz val="10"/>
        <color indexed="10"/>
        <rFont val="Century Gothic"/>
        <family val="2"/>
      </rPr>
      <t>*</t>
    </r>
  </si>
  <si>
    <r>
      <t xml:space="preserve">lc-Wert: </t>
    </r>
    <r>
      <rPr>
        <sz val="10"/>
        <color indexed="10"/>
        <rFont val="Century Gothic"/>
        <family val="2"/>
      </rPr>
      <t>*</t>
    </r>
  </si>
  <si>
    <t>Planungswettbewerb:</t>
  </si>
  <si>
    <t>Kürzung der Förderung oder förderbar</t>
  </si>
  <si>
    <t>Anmerkungen:</t>
  </si>
  <si>
    <r>
      <t xml:space="preserve">Klima-Aktiv-Gold Standard: </t>
    </r>
    <r>
      <rPr>
        <sz val="10"/>
        <color indexed="10"/>
        <rFont val="Century Gothic"/>
        <family val="2"/>
      </rPr>
      <t>*</t>
    </r>
  </si>
  <si>
    <r>
      <t xml:space="preserve">Holzfassade aus regionalem Material: </t>
    </r>
    <r>
      <rPr>
        <sz val="10"/>
        <color indexed="10"/>
        <rFont val="Century Gothic"/>
        <family val="2"/>
      </rPr>
      <t>*</t>
    </r>
  </si>
  <si>
    <r>
      <t xml:space="preserve">Decken oder Dach aus regionalem Material: </t>
    </r>
    <r>
      <rPr>
        <sz val="10"/>
        <color indexed="10"/>
        <rFont val="Century Gothic"/>
        <family val="2"/>
      </rPr>
      <t>*</t>
    </r>
  </si>
  <si>
    <r>
      <t xml:space="preserve">OI3-Bilanzgrenze: </t>
    </r>
    <r>
      <rPr>
        <sz val="10"/>
        <color indexed="10"/>
        <rFont val="Century Gothic"/>
        <family val="2"/>
      </rPr>
      <t>*</t>
    </r>
  </si>
  <si>
    <r>
      <t>Kaufpreis laut Kaufvertrag:</t>
    </r>
    <r>
      <rPr>
        <sz val="10"/>
        <color indexed="10"/>
        <rFont val="Century Gothic"/>
        <family val="2"/>
      </rPr>
      <t>*</t>
    </r>
  </si>
  <si>
    <r>
      <t>Kosten für die Erschließung des Grundstücks:</t>
    </r>
    <r>
      <rPr>
        <sz val="10"/>
        <color indexed="10"/>
        <rFont val="Century Gothic"/>
        <family val="2"/>
      </rPr>
      <t>*</t>
    </r>
  </si>
  <si>
    <r>
      <t>Kosten für Abbruch eines Bestandsobjekts:</t>
    </r>
    <r>
      <rPr>
        <sz val="10"/>
        <color indexed="10"/>
        <rFont val="Century Gothic"/>
        <family val="2"/>
      </rPr>
      <t>*</t>
    </r>
  </si>
  <si>
    <t>allg. Motorradstellfläche UG (m²): *</t>
  </si>
  <si>
    <t>allg. Motorradstellfläche EG (m²): *</t>
  </si>
  <si>
    <t>allg. überdachte EP's und UP's (m²): *</t>
  </si>
  <si>
    <t>Sonstige Flächen (m²): *</t>
  </si>
  <si>
    <t>Kalkulation nach Richtlinie 2024</t>
  </si>
  <si>
    <t>Grundkosten Gesamt:</t>
  </si>
  <si>
    <t>Kaufnebenkosten (pauschal 12% vom Kaufvertrag):</t>
  </si>
  <si>
    <r>
      <t xml:space="preserve">Zuschlag Eigenheime, Doppel- &amp; Reihenhäuser: </t>
    </r>
    <r>
      <rPr>
        <sz val="10"/>
        <color indexed="10"/>
        <rFont val="Century Gothic"/>
        <family val="2"/>
      </rPr>
      <t>*</t>
    </r>
  </si>
  <si>
    <r>
      <t xml:space="preserve">Wände aus regionalem Material: </t>
    </r>
    <r>
      <rPr>
        <sz val="10"/>
        <color indexed="10"/>
        <rFont val="Century Gothic"/>
        <family val="2"/>
      </rPr>
      <t>*</t>
    </r>
  </si>
  <si>
    <t>Formularstand 20.03.2024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</si>
</sst>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\ _ö_S"/>
    <numFmt numFmtId="166" formatCode="#,###\ &quot;,-- €/m²&quot;"/>
    <numFmt numFmtId="167" formatCode="&quot;à &quot;&quot;€&quot;\ #,##0.00&quot; / m²&quot;"/>
    <numFmt numFmtId="168" formatCode="#,##0.0\ _ö_S"/>
    <numFmt numFmtId="169" formatCode="#,##0.0&quot; €/m²&quot;"/>
    <numFmt numFmtId="170" formatCode="#,##0&quot; €/m²&quot;"/>
    <numFmt numFmtId="171" formatCode="0.0"/>
    <numFmt numFmtId="172" formatCode="&quot;&lt;=&quot;\ 0.0"/>
    <numFmt numFmtId="173" formatCode="0.0&quot; €/m²&quot;"/>
    <numFmt numFmtId="174" formatCode="#,##0&quot;,--&quot;"/>
    <numFmt numFmtId="175" formatCode="0.00&quot; m²&quot;"/>
    <numFmt numFmtId="176" formatCode="#,##0.0[$ kWh/m²a]"/>
    <numFmt numFmtId="177" formatCode="#,##0.0[$ kg/m²a]"/>
    <numFmt numFmtId="178" formatCode="#,##0.0[$ Pkte]"/>
    <numFmt numFmtId="179" formatCode="#,###.0&quot; €/m²&quot;"/>
    <numFmt numFmtId="180" formatCode="#,###&quot; €      &quot;"/>
    <numFmt numFmtId="181" formatCode="#,###&quot; €&quot;"/>
    <numFmt numFmtId="182" formatCode="#,##0.0"/>
    <numFmt numFmtId="183" formatCode="#,##0.00&quot;,--&quot;"/>
    <numFmt numFmtId="184" formatCode="#,##0.00[$ kWh/m²a]"/>
    <numFmt numFmtId="185" formatCode="#,##0.00[$ kg/m²a]"/>
    <numFmt numFmtId="186" formatCode="#,##0.00[$ Pkte]"/>
    <numFmt numFmtId="187" formatCode="0.00&quot; €/m²&quot;"/>
    <numFmt numFmtId="188" formatCode="#,##0.00&quot; €/m²&quot;"/>
    <numFmt numFmtId="189" formatCode="[$-C07]dddd\,\ dd\.\ mmmm\ yyyy"/>
    <numFmt numFmtId="190" formatCode="#,###.00&quot; €/m²&quot;"/>
    <numFmt numFmtId="191" formatCode="#,##0.00_ ;[Red]\-#,##0.00\ "/>
    <numFmt numFmtId="192" formatCode="#,###.0&quot; €      &quot;"/>
    <numFmt numFmtId="193" formatCode="#,###.00&quot; €      &quot;"/>
    <numFmt numFmtId="194" formatCode="#,##0.000"/>
    <numFmt numFmtId="195" formatCode="#,##0.00&quot;m²&quot;"/>
    <numFmt numFmtId="196" formatCode="#,##0.00\ &quot;m²&quot;"/>
    <numFmt numFmtId="197" formatCode="#,##0.000\ &quot;m²&quot;"/>
    <numFmt numFmtId="198" formatCode="#,###.0&quot; €&quot;"/>
    <numFmt numFmtId="199" formatCode="#,###.00&quot; €&quot;"/>
    <numFmt numFmtId="200" formatCode="#,###.00&quot; €  &quot;"/>
    <numFmt numFmtId="201" formatCode="#,###.00&quot; €/m² Grundfläche&quot;"/>
    <numFmt numFmtId="202" formatCode="#,###.00&quot; €/m² Grund&quot;"/>
  </numFmts>
  <fonts count="71">
    <font>
      <sz val="10"/>
      <name val="Times New Roman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Century Gothic"/>
      <family val="2"/>
    </font>
    <font>
      <b/>
      <u val="single"/>
      <sz val="11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vertAlign val="subscript"/>
      <sz val="10"/>
      <name val="Century Gothic"/>
      <family val="2"/>
    </font>
    <font>
      <i/>
      <sz val="8"/>
      <name val="Century Gothic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27"/>
      <name val="Century Gothic"/>
      <family val="2"/>
    </font>
    <font>
      <sz val="9"/>
      <color indexed="27"/>
      <name val="Century Gothic"/>
      <family val="2"/>
    </font>
    <font>
      <b/>
      <sz val="9"/>
      <color indexed="8"/>
      <name val="Century Gothic"/>
      <family val="2"/>
    </font>
    <font>
      <b/>
      <sz val="10"/>
      <color indexed="27"/>
      <name val="Century Gothic"/>
      <family val="2"/>
    </font>
    <font>
      <sz val="10"/>
      <color indexed="9"/>
      <name val="Century Gothic"/>
      <family val="2"/>
    </font>
    <font>
      <sz val="10"/>
      <color indexed="60"/>
      <name val="Century Gothic"/>
      <family val="2"/>
    </font>
    <font>
      <sz val="10"/>
      <color indexed="22"/>
      <name val="Century Gothic"/>
      <family val="2"/>
    </font>
    <font>
      <sz val="10"/>
      <color indexed="27"/>
      <name val="Century Gothic"/>
      <family val="2"/>
    </font>
    <font>
      <sz val="8"/>
      <color indexed="10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6"/>
      <color theme="8" tint="0.7999799847602844"/>
      <name val="Century Gothic"/>
      <family val="2"/>
    </font>
    <font>
      <sz val="9"/>
      <color theme="8" tint="0.7999799847602844"/>
      <name val="Century Gothic"/>
      <family val="2"/>
    </font>
    <font>
      <b/>
      <sz val="9"/>
      <color theme="1"/>
      <name val="Century Gothic"/>
      <family val="2"/>
    </font>
    <font>
      <b/>
      <sz val="10"/>
      <color theme="8" tint="0.7999799847602844"/>
      <name val="Century Gothic"/>
      <family val="2"/>
    </font>
    <font>
      <sz val="10"/>
      <color rgb="FFFF0000"/>
      <name val="Century Gothic"/>
      <family val="2"/>
    </font>
    <font>
      <sz val="8"/>
      <color rgb="FFFF0000"/>
      <name val="Century Gothic"/>
      <family val="2"/>
    </font>
    <font>
      <sz val="10"/>
      <color theme="0"/>
      <name val="Century Gothic"/>
      <family val="2"/>
    </font>
    <font>
      <sz val="10"/>
      <color rgb="FFC00000"/>
      <name val="Century Gothic"/>
      <family val="2"/>
    </font>
    <font>
      <sz val="10"/>
      <color theme="0" tint="-0.04997999966144562"/>
      <name val="Century Gothic"/>
      <family val="2"/>
    </font>
    <font>
      <sz val="10"/>
      <color theme="8" tint="0.7999799847602844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 style="thin"/>
      <bottom/>
    </border>
    <border>
      <left/>
      <right/>
      <top style="medium"/>
      <bottom style="double"/>
    </border>
    <border>
      <left style="thin"/>
      <right/>
      <top/>
      <bottom style="thin"/>
    </border>
    <border>
      <left style="thin"/>
      <right/>
      <top style="medium"/>
      <bottom style="double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double"/>
    </border>
    <border>
      <left style="medium"/>
      <right style="medium"/>
      <top/>
      <bottom style="thin"/>
    </border>
    <border>
      <left style="medium"/>
      <right style="medium"/>
      <top style="medium"/>
      <bottom style="double"/>
    </border>
    <border>
      <left style="medium"/>
      <right style="double"/>
      <top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double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medium"/>
      <right style="double"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double"/>
      <right style="thin"/>
      <top style="thin"/>
      <bottom style="thin"/>
    </border>
    <border>
      <left style="medium"/>
      <right style="medium"/>
      <top style="thin"/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double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 style="double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double"/>
      <bottom/>
    </border>
    <border>
      <left style="medium"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389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61" fillId="6" borderId="0" xfId="0" applyFont="1" applyFill="1" applyBorder="1" applyAlignment="1" applyProtection="1">
      <alignment/>
      <protection locked="0"/>
    </xf>
    <xf numFmtId="175" fontId="3" fillId="6" borderId="10" xfId="0" applyNumberFormat="1" applyFont="1" applyFill="1" applyBorder="1" applyAlignment="1" applyProtection="1">
      <alignment/>
      <protection locked="0"/>
    </xf>
    <xf numFmtId="0" fontId="3" fillId="6" borderId="10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165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165" fontId="3" fillId="0" borderId="16" xfId="0" applyNumberFormat="1" applyFont="1" applyFill="1" applyBorder="1" applyAlignment="1" applyProtection="1">
      <alignment horizontal="right"/>
      <protection/>
    </xf>
    <xf numFmtId="0" fontId="3" fillId="0" borderId="16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65" fontId="3" fillId="0" borderId="14" xfId="0" applyNumberFormat="1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 horizontal="right"/>
      <protection/>
    </xf>
    <xf numFmtId="0" fontId="3" fillId="33" borderId="14" xfId="0" applyFont="1" applyFill="1" applyBorder="1" applyAlignment="1" applyProtection="1">
      <alignment/>
      <protection/>
    </xf>
    <xf numFmtId="165" fontId="3" fillId="33" borderId="0" xfId="0" applyNumberFormat="1" applyFont="1" applyFill="1" applyBorder="1" applyAlignment="1" applyProtection="1">
      <alignment horizontal="right"/>
      <protection/>
    </xf>
    <xf numFmtId="165" fontId="3" fillId="33" borderId="14" xfId="0" applyNumberFormat="1" applyFont="1" applyFill="1" applyBorder="1" applyAlignment="1" applyProtection="1">
      <alignment horizontal="left"/>
      <protection/>
    </xf>
    <xf numFmtId="165" fontId="3" fillId="33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165" fontId="5" fillId="33" borderId="0" xfId="0" applyNumberFormat="1" applyFont="1" applyFill="1" applyBorder="1" applyAlignment="1" applyProtection="1">
      <alignment horizontal="right"/>
      <protection/>
    </xf>
    <xf numFmtId="175" fontId="3" fillId="0" borderId="10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175" fontId="5" fillId="0" borderId="17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65" fontId="3" fillId="0" borderId="12" xfId="0" applyNumberFormat="1" applyFont="1" applyFill="1" applyBorder="1" applyAlignment="1" applyProtection="1">
      <alignment/>
      <protection/>
    </xf>
    <xf numFmtId="166" fontId="3" fillId="0" borderId="12" xfId="0" applyNumberFormat="1" applyFont="1" applyFill="1" applyBorder="1" applyAlignment="1" applyProtection="1">
      <alignment horizontal="right"/>
      <protection/>
    </xf>
    <xf numFmtId="166" fontId="3" fillId="0" borderId="12" xfId="0" applyNumberFormat="1" applyFont="1" applyFill="1" applyBorder="1" applyAlignment="1" applyProtection="1">
      <alignment horizontal="left"/>
      <protection/>
    </xf>
    <xf numFmtId="173" fontId="3" fillId="0" borderId="13" xfId="0" applyNumberFormat="1" applyFont="1" applyFill="1" applyBorder="1" applyAlignment="1" applyProtection="1">
      <alignment/>
      <protection/>
    </xf>
    <xf numFmtId="165" fontId="4" fillId="0" borderId="11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 quotePrefix="1">
      <alignment horizontal="right"/>
      <protection/>
    </xf>
    <xf numFmtId="165" fontId="3" fillId="0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10" fontId="5" fillId="0" borderId="0" xfId="0" applyNumberFormat="1" applyFont="1" applyFill="1" applyBorder="1" applyAlignment="1" applyProtection="1">
      <alignment/>
      <protection/>
    </xf>
    <xf numFmtId="165" fontId="3" fillId="0" borderId="14" xfId="0" applyNumberFormat="1" applyFont="1" applyFill="1" applyBorder="1" applyAlignment="1" applyProtection="1">
      <alignment/>
      <protection/>
    </xf>
    <xf numFmtId="165" fontId="3" fillId="0" borderId="16" xfId="0" applyNumberFormat="1" applyFont="1" applyFill="1" applyBorder="1" applyAlignment="1" applyProtection="1">
      <alignment/>
      <protection/>
    </xf>
    <xf numFmtId="165" fontId="3" fillId="0" borderId="15" xfId="0" applyNumberFormat="1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 quotePrefix="1">
      <alignment/>
      <protection/>
    </xf>
    <xf numFmtId="0" fontId="6" fillId="0" borderId="0" xfId="0" applyFont="1" applyAlignment="1" applyProtection="1">
      <alignment/>
      <protection/>
    </xf>
    <xf numFmtId="165" fontId="3" fillId="6" borderId="0" xfId="0" applyNumberFormat="1" applyFont="1" applyFill="1" applyBorder="1" applyAlignment="1" applyProtection="1">
      <alignment horizontal="right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2" fontId="8" fillId="6" borderId="19" xfId="0" applyNumberFormat="1" applyFont="1" applyFill="1" applyBorder="1" applyAlignment="1" applyProtection="1">
      <alignment horizontal="right" wrapText="1" indent="1"/>
      <protection locked="0"/>
    </xf>
    <xf numFmtId="2" fontId="8" fillId="6" borderId="20" xfId="0" applyNumberFormat="1" applyFont="1" applyFill="1" applyBorder="1" applyAlignment="1" applyProtection="1">
      <alignment horizontal="right" wrapText="1" indent="1"/>
      <protection locked="0"/>
    </xf>
    <xf numFmtId="2" fontId="8" fillId="6" borderId="21" xfId="0" applyNumberFormat="1" applyFont="1" applyFill="1" applyBorder="1" applyAlignment="1" applyProtection="1">
      <alignment horizontal="right" wrapText="1" indent="1"/>
      <protection locked="0"/>
    </xf>
    <xf numFmtId="2" fontId="8" fillId="6" borderId="19" xfId="0" applyNumberFormat="1" applyFont="1" applyFill="1" applyBorder="1" applyAlignment="1" applyProtection="1">
      <alignment horizontal="center" wrapText="1"/>
      <protection locked="0"/>
    </xf>
    <xf numFmtId="2" fontId="8" fillId="6" borderId="22" xfId="0" applyNumberFormat="1" applyFont="1" applyFill="1" applyBorder="1" applyAlignment="1" applyProtection="1">
      <alignment horizontal="right" wrapText="1" indent="1"/>
      <protection locked="0"/>
    </xf>
    <xf numFmtId="2" fontId="8" fillId="6" borderId="20" xfId="0" applyNumberFormat="1" applyFont="1" applyFill="1" applyBorder="1" applyAlignment="1" applyProtection="1">
      <alignment horizontal="center" wrapText="1"/>
      <protection locked="0"/>
    </xf>
    <xf numFmtId="3" fontId="8" fillId="6" borderId="23" xfId="0" applyNumberFormat="1" applyFont="1" applyFill="1" applyBorder="1" applyAlignment="1" applyProtection="1">
      <alignment horizontal="center"/>
      <protection locked="0"/>
    </xf>
    <xf numFmtId="2" fontId="8" fillId="6" borderId="24" xfId="0" applyNumberFormat="1" applyFont="1" applyFill="1" applyBorder="1" applyAlignment="1" applyProtection="1">
      <alignment wrapText="1"/>
      <protection locked="0"/>
    </xf>
    <xf numFmtId="2" fontId="8" fillId="6" borderId="25" xfId="0" applyNumberFormat="1" applyFont="1" applyFill="1" applyBorder="1" applyAlignment="1" applyProtection="1">
      <alignment wrapText="1"/>
      <protection locked="0"/>
    </xf>
    <xf numFmtId="2" fontId="8" fillId="6" borderId="25" xfId="53" applyNumberFormat="1" applyFont="1" applyFill="1" applyBorder="1" applyAlignment="1" applyProtection="1">
      <alignment wrapText="1"/>
      <protection locked="0"/>
    </xf>
    <xf numFmtId="0" fontId="3" fillId="0" borderId="26" xfId="0" applyFont="1" applyFill="1" applyBorder="1" applyAlignment="1" applyProtection="1">
      <alignment/>
      <protection/>
    </xf>
    <xf numFmtId="2" fontId="8" fillId="33" borderId="19" xfId="0" applyNumberFormat="1" applyFont="1" applyFill="1" applyBorder="1" applyAlignment="1" applyProtection="1">
      <alignment horizontal="center" wrapText="1"/>
      <protection/>
    </xf>
    <xf numFmtId="2" fontId="8" fillId="34" borderId="19" xfId="0" applyNumberFormat="1" applyFont="1" applyFill="1" applyBorder="1" applyAlignment="1" applyProtection="1">
      <alignment horizontal="center" wrapText="1"/>
      <protection/>
    </xf>
    <xf numFmtId="2" fontId="8" fillId="33" borderId="20" xfId="0" applyNumberFormat="1" applyFont="1" applyFill="1" applyBorder="1" applyAlignment="1" applyProtection="1">
      <alignment horizontal="center" wrapText="1"/>
      <protection/>
    </xf>
    <xf numFmtId="2" fontId="8" fillId="34" borderId="20" xfId="0" applyNumberFormat="1" applyFont="1" applyFill="1" applyBorder="1" applyAlignment="1" applyProtection="1">
      <alignment horizontal="center" wrapText="1"/>
      <protection/>
    </xf>
    <xf numFmtId="2" fontId="8" fillId="33" borderId="27" xfId="0" applyNumberFormat="1" applyFont="1" applyFill="1" applyBorder="1" applyAlignment="1" applyProtection="1">
      <alignment horizontal="center"/>
      <protection/>
    </xf>
    <xf numFmtId="2" fontId="8" fillId="34" borderId="27" xfId="0" applyNumberFormat="1" applyFont="1" applyFill="1" applyBorder="1" applyAlignment="1" applyProtection="1">
      <alignment horizontal="center"/>
      <protection/>
    </xf>
    <xf numFmtId="4" fontId="8" fillId="33" borderId="23" xfId="0" applyNumberFormat="1" applyFont="1" applyFill="1" applyBorder="1" applyAlignment="1" applyProtection="1">
      <alignment horizontal="center"/>
      <protection/>
    </xf>
    <xf numFmtId="4" fontId="8" fillId="34" borderId="23" xfId="0" applyNumberFormat="1" applyFont="1" applyFill="1" applyBorder="1" applyAlignment="1" applyProtection="1">
      <alignment horizontal="center"/>
      <protection/>
    </xf>
    <xf numFmtId="3" fontId="8" fillId="0" borderId="28" xfId="0" applyNumberFormat="1" applyFont="1" applyFill="1" applyBorder="1" applyAlignment="1" applyProtection="1">
      <alignment horizontal="center" vertical="center"/>
      <protection/>
    </xf>
    <xf numFmtId="2" fontId="7" fillId="0" borderId="29" xfId="0" applyNumberFormat="1" applyFont="1" applyFill="1" applyBorder="1" applyAlignment="1" applyProtection="1">
      <alignment horizontal="center" vertical="center" wrapText="1"/>
      <protection/>
    </xf>
    <xf numFmtId="168" fontId="9" fillId="0" borderId="29" xfId="0" applyNumberFormat="1" applyFont="1" applyBorder="1" applyAlignment="1" applyProtection="1">
      <alignment horizontal="center" vertical="center" wrapText="1"/>
      <protection/>
    </xf>
    <xf numFmtId="175" fontId="6" fillId="0" borderId="30" xfId="0" applyNumberFormat="1" applyFont="1" applyFill="1" applyBorder="1" applyAlignment="1" applyProtection="1">
      <alignment horizontal="center"/>
      <protection/>
    </xf>
    <xf numFmtId="174" fontId="9" fillId="0" borderId="31" xfId="0" applyNumberFormat="1" applyFont="1" applyFill="1" applyBorder="1" applyAlignment="1" applyProtection="1">
      <alignment horizontal="center" vertical="center"/>
      <protection/>
    </xf>
    <xf numFmtId="4" fontId="9" fillId="6" borderId="19" xfId="53" applyNumberFormat="1" applyFont="1" applyFill="1" applyBorder="1" applyAlignment="1" applyProtection="1">
      <alignment horizontal="right" indent="1"/>
      <protection locked="0"/>
    </xf>
    <xf numFmtId="4" fontId="9" fillId="0" borderId="29" xfId="0" applyNumberFormat="1" applyFont="1" applyFill="1" applyBorder="1" applyAlignment="1" applyProtection="1">
      <alignment horizontal="center" vertical="center"/>
      <protection/>
    </xf>
    <xf numFmtId="4" fontId="8" fillId="6" borderId="19" xfId="0" applyNumberFormat="1" applyFont="1" applyFill="1" applyBorder="1" applyAlignment="1" applyProtection="1">
      <alignment horizontal="right" indent="1"/>
      <protection locked="0"/>
    </xf>
    <xf numFmtId="4" fontId="8" fillId="33" borderId="19" xfId="0" applyNumberFormat="1" applyFont="1" applyFill="1" applyBorder="1" applyAlignment="1" applyProtection="1">
      <alignment horizontal="right" indent="1"/>
      <protection/>
    </xf>
    <xf numFmtId="4" fontId="8" fillId="34" borderId="19" xfId="0" applyNumberFormat="1" applyFont="1" applyFill="1" applyBorder="1" applyAlignment="1" applyProtection="1">
      <alignment horizontal="right" indent="1"/>
      <protection/>
    </xf>
    <xf numFmtId="4" fontId="9" fillId="0" borderId="29" xfId="0" applyNumberFormat="1" applyFont="1" applyFill="1" applyBorder="1" applyAlignment="1" applyProtection="1">
      <alignment horizontal="right" vertical="center"/>
      <protection/>
    </xf>
    <xf numFmtId="4" fontId="8" fillId="33" borderId="20" xfId="0" applyNumberFormat="1" applyFont="1" applyFill="1" applyBorder="1" applyAlignment="1" applyProtection="1">
      <alignment horizontal="right" indent="1"/>
      <protection/>
    </xf>
    <xf numFmtId="4" fontId="8" fillId="34" borderId="20" xfId="0" applyNumberFormat="1" applyFont="1" applyFill="1" applyBorder="1" applyAlignment="1" applyProtection="1">
      <alignment horizontal="right" indent="1"/>
      <protection/>
    </xf>
    <xf numFmtId="4" fontId="8" fillId="33" borderId="32" xfId="0" applyNumberFormat="1" applyFont="1" applyFill="1" applyBorder="1" applyAlignment="1" applyProtection="1">
      <alignment horizontal="right" indent="1"/>
      <protection/>
    </xf>
    <xf numFmtId="4" fontId="8" fillId="34" borderId="32" xfId="0" applyNumberFormat="1" applyFont="1" applyFill="1" applyBorder="1" applyAlignment="1" applyProtection="1">
      <alignment horizontal="right" indent="1"/>
      <protection/>
    </xf>
    <xf numFmtId="4" fontId="8" fillId="33" borderId="25" xfId="0" applyNumberFormat="1" applyFont="1" applyFill="1" applyBorder="1" applyAlignment="1" applyProtection="1">
      <alignment horizontal="right" indent="1"/>
      <protection/>
    </xf>
    <xf numFmtId="4" fontId="8" fillId="34" borderId="25" xfId="0" applyNumberFormat="1" applyFont="1" applyFill="1" applyBorder="1" applyAlignment="1" applyProtection="1">
      <alignment horizontal="right" indent="1"/>
      <protection/>
    </xf>
    <xf numFmtId="4" fontId="9" fillId="0" borderId="33" xfId="0" applyNumberFormat="1" applyFont="1" applyFill="1" applyBorder="1" applyAlignment="1" applyProtection="1">
      <alignment horizontal="center" vertical="center"/>
      <protection/>
    </xf>
    <xf numFmtId="4" fontId="8" fillId="0" borderId="28" xfId="0" applyNumberFormat="1" applyFont="1" applyFill="1" applyBorder="1" applyAlignment="1" applyProtection="1">
      <alignment horizontal="center" vertical="center"/>
      <protection/>
    </xf>
    <xf numFmtId="4" fontId="9" fillId="33" borderId="34" xfId="0" applyNumberFormat="1" applyFont="1" applyFill="1" applyBorder="1" applyAlignment="1" applyProtection="1">
      <alignment horizontal="right" indent="1"/>
      <protection/>
    </xf>
    <xf numFmtId="4" fontId="9" fillId="34" borderId="34" xfId="0" applyNumberFormat="1" applyFont="1" applyFill="1" applyBorder="1" applyAlignment="1" applyProtection="1">
      <alignment horizontal="right" indent="1"/>
      <protection/>
    </xf>
    <xf numFmtId="4" fontId="9" fillId="0" borderId="31" xfId="0" applyNumberFormat="1" applyFont="1" applyFill="1" applyBorder="1" applyAlignment="1" applyProtection="1">
      <alignment horizontal="right" vertical="center" wrapText="1"/>
      <protection/>
    </xf>
    <xf numFmtId="187" fontId="5" fillId="0" borderId="10" xfId="0" applyNumberFormat="1" applyFont="1" applyFill="1" applyBorder="1" applyAlignment="1" applyProtection="1">
      <alignment/>
      <protection/>
    </xf>
    <xf numFmtId="188" fontId="6" fillId="0" borderId="35" xfId="0" applyNumberFormat="1" applyFont="1" applyFill="1" applyBorder="1" applyAlignment="1" applyProtection="1">
      <alignment horizontal="center"/>
      <protection/>
    </xf>
    <xf numFmtId="2" fontId="62" fillId="6" borderId="32" xfId="0" applyNumberFormat="1" applyFont="1" applyFill="1" applyBorder="1" applyAlignment="1" applyProtection="1">
      <alignment wrapText="1"/>
      <protection locked="0"/>
    </xf>
    <xf numFmtId="2" fontId="62" fillId="6" borderId="32" xfId="53" applyNumberFormat="1" applyFont="1" applyFill="1" applyBorder="1" applyAlignment="1" applyProtection="1">
      <alignment wrapText="1"/>
      <protection locked="0"/>
    </xf>
    <xf numFmtId="2" fontId="62" fillId="6" borderId="25" xfId="53" applyNumberFormat="1" applyFont="1" applyFill="1" applyBorder="1" applyAlignment="1" applyProtection="1">
      <alignment wrapText="1"/>
      <protection locked="0"/>
    </xf>
    <xf numFmtId="2" fontId="62" fillId="6" borderId="36" xfId="53" applyNumberFormat="1" applyFont="1" applyFill="1" applyBorder="1" applyAlignment="1" applyProtection="1">
      <alignment wrapText="1"/>
      <protection locked="0"/>
    </xf>
    <xf numFmtId="2" fontId="6" fillId="0" borderId="0" xfId="0" applyNumberFormat="1" applyFont="1" applyFill="1" applyBorder="1" applyAlignment="1" applyProtection="1">
      <alignment horizontal="center"/>
      <protection/>
    </xf>
    <xf numFmtId="1" fontId="9" fillId="0" borderId="33" xfId="0" applyNumberFormat="1" applyFont="1" applyBorder="1" applyAlignment="1" applyProtection="1">
      <alignment horizontal="center" vertical="center" wrapText="1"/>
      <protection/>
    </xf>
    <xf numFmtId="165" fontId="9" fillId="0" borderId="29" xfId="0" applyNumberFormat="1" applyFont="1" applyBorder="1" applyAlignment="1" applyProtection="1">
      <alignment vertical="center" wrapText="1"/>
      <protection/>
    </xf>
    <xf numFmtId="4" fontId="3" fillId="33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/>
      <protection/>
    </xf>
    <xf numFmtId="190" fontId="3" fillId="33" borderId="10" xfId="0" applyNumberFormat="1" applyFont="1" applyFill="1" applyBorder="1" applyAlignment="1" applyProtection="1">
      <alignment/>
      <protection/>
    </xf>
    <xf numFmtId="190" fontId="3" fillId="0" borderId="10" xfId="0" applyNumberFormat="1" applyFont="1" applyFill="1" applyBorder="1" applyAlignment="1" applyProtection="1">
      <alignment/>
      <protection/>
    </xf>
    <xf numFmtId="187" fontId="3" fillId="0" borderId="10" xfId="0" applyNumberFormat="1" applyFont="1" applyFill="1" applyBorder="1" applyAlignment="1" applyProtection="1">
      <alignment/>
      <protection/>
    </xf>
    <xf numFmtId="187" fontId="3" fillId="0" borderId="26" xfId="0" applyNumberFormat="1" applyFont="1" applyFill="1" applyBorder="1" applyAlignment="1" applyProtection="1">
      <alignment/>
      <protection/>
    </xf>
    <xf numFmtId="4" fontId="9" fillId="33" borderId="37" xfId="0" applyNumberFormat="1" applyFont="1" applyFill="1" applyBorder="1" applyAlignment="1" applyProtection="1">
      <alignment horizontal="center"/>
      <protection/>
    </xf>
    <xf numFmtId="4" fontId="9" fillId="0" borderId="37" xfId="0" applyNumberFormat="1" applyFont="1" applyFill="1" applyBorder="1" applyAlignment="1" applyProtection="1">
      <alignment horizontal="center"/>
      <protection/>
    </xf>
    <xf numFmtId="4" fontId="9" fillId="0" borderId="38" xfId="0" applyNumberFormat="1" applyFont="1" applyBorder="1" applyAlignment="1" applyProtection="1">
      <alignment horizontal="center" vertical="center" wrapText="1"/>
      <protection/>
    </xf>
    <xf numFmtId="3" fontId="9" fillId="33" borderId="39" xfId="0" applyNumberFormat="1" applyFont="1" applyFill="1" applyBorder="1" applyAlignment="1" applyProtection="1">
      <alignment horizontal="center"/>
      <protection/>
    </xf>
    <xf numFmtId="3" fontId="9" fillId="34" borderId="39" xfId="0" applyNumberFormat="1" applyFont="1" applyFill="1" applyBorder="1" applyAlignment="1" applyProtection="1">
      <alignment horizontal="center"/>
      <protection/>
    </xf>
    <xf numFmtId="3" fontId="9" fillId="0" borderId="40" xfId="0" applyNumberFormat="1" applyFont="1" applyBorder="1" applyAlignment="1" applyProtection="1">
      <alignment horizontal="center" vertical="center" wrapText="1"/>
      <protection/>
    </xf>
    <xf numFmtId="9" fontId="0" fillId="0" borderId="0" xfId="0" applyNumberFormat="1" applyAlignment="1">
      <alignment/>
    </xf>
    <xf numFmtId="9" fontId="63" fillId="33" borderId="41" xfId="51" applyFont="1" applyFill="1" applyBorder="1" applyAlignment="1" applyProtection="1">
      <alignment horizontal="center"/>
      <protection/>
    </xf>
    <xf numFmtId="9" fontId="63" fillId="0" borderId="41" xfId="51" applyFont="1" applyFill="1" applyBorder="1" applyAlignment="1" applyProtection="1">
      <alignment horizontal="center"/>
      <protection/>
    </xf>
    <xf numFmtId="193" fontId="3" fillId="33" borderId="10" xfId="0" applyNumberFormat="1" applyFont="1" applyFill="1" applyBorder="1" applyAlignment="1" applyProtection="1">
      <alignment/>
      <protection/>
    </xf>
    <xf numFmtId="193" fontId="3" fillId="0" borderId="26" xfId="0" applyNumberFormat="1" applyFont="1" applyFill="1" applyBorder="1" applyAlignment="1" applyProtection="1">
      <alignment/>
      <protection/>
    </xf>
    <xf numFmtId="4" fontId="9" fillId="0" borderId="42" xfId="0" applyNumberFormat="1" applyFont="1" applyFill="1" applyBorder="1" applyAlignment="1" applyProtection="1">
      <alignment horizontal="center"/>
      <protection/>
    </xf>
    <xf numFmtId="4" fontId="9" fillId="33" borderId="34" xfId="0" applyNumberFormat="1" applyFont="1" applyFill="1" applyBorder="1" applyAlignment="1" applyProtection="1">
      <alignment horizontal="center"/>
      <protection/>
    </xf>
    <xf numFmtId="4" fontId="9" fillId="0" borderId="34" xfId="0" applyNumberFormat="1" applyFont="1" applyFill="1" applyBorder="1" applyAlignment="1" applyProtection="1">
      <alignment horizontal="center"/>
      <protection/>
    </xf>
    <xf numFmtId="1" fontId="6" fillId="0" borderId="36" xfId="0" applyNumberFormat="1" applyFont="1" applyFill="1" applyBorder="1" applyAlignment="1" applyProtection="1">
      <alignment horizontal="center"/>
      <protection/>
    </xf>
    <xf numFmtId="188" fontId="6" fillId="0" borderId="43" xfId="0" applyNumberFormat="1" applyFont="1" applyFill="1" applyBorder="1" applyAlignment="1" applyProtection="1">
      <alignment horizontal="center"/>
      <protection/>
    </xf>
    <xf numFmtId="175" fontId="6" fillId="0" borderId="44" xfId="0" applyNumberFormat="1" applyFont="1" applyFill="1" applyBorder="1" applyAlignment="1" applyProtection="1">
      <alignment horizontal="center"/>
      <protection/>
    </xf>
    <xf numFmtId="184" fontId="64" fillId="6" borderId="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75" fontId="6" fillId="0" borderId="43" xfId="0" applyNumberFormat="1" applyFont="1" applyFill="1" applyBorder="1" applyAlignment="1" applyProtection="1">
      <alignment horizontal="center"/>
      <protection/>
    </xf>
    <xf numFmtId="165" fontId="9" fillId="0" borderId="46" xfId="0" applyNumberFormat="1" applyFont="1" applyBorder="1" applyAlignment="1" applyProtection="1">
      <alignment vertical="center" wrapText="1"/>
      <protection/>
    </xf>
    <xf numFmtId="2" fontId="8" fillId="33" borderId="24" xfId="0" applyNumberFormat="1" applyFont="1" applyFill="1" applyBorder="1" applyAlignment="1" applyProtection="1">
      <alignment horizontal="center"/>
      <protection/>
    </xf>
    <xf numFmtId="2" fontId="8" fillId="34" borderId="32" xfId="0" applyNumberFormat="1" applyFont="1" applyFill="1" applyBorder="1" applyAlignment="1" applyProtection="1">
      <alignment horizontal="center"/>
      <protection/>
    </xf>
    <xf numFmtId="2" fontId="8" fillId="33" borderId="32" xfId="0" applyNumberFormat="1" applyFont="1" applyFill="1" applyBorder="1" applyAlignment="1" applyProtection="1">
      <alignment horizontal="center"/>
      <protection/>
    </xf>
    <xf numFmtId="2" fontId="8" fillId="33" borderId="25" xfId="0" applyNumberFormat="1" applyFont="1" applyFill="1" applyBorder="1" applyAlignment="1" applyProtection="1">
      <alignment horizontal="center"/>
      <protection/>
    </xf>
    <xf numFmtId="2" fontId="8" fillId="34" borderId="25" xfId="0" applyNumberFormat="1" applyFont="1" applyFill="1" applyBorder="1" applyAlignment="1" applyProtection="1">
      <alignment horizontal="center"/>
      <protection/>
    </xf>
    <xf numFmtId="4" fontId="8" fillId="33" borderId="47" xfId="0" applyNumberFormat="1" applyFont="1" applyFill="1" applyBorder="1" applyAlignment="1" applyProtection="1">
      <alignment horizontal="center"/>
      <protection/>
    </xf>
    <xf numFmtId="4" fontId="8" fillId="33" borderId="48" xfId="0" applyNumberFormat="1" applyFont="1" applyFill="1" applyBorder="1" applyAlignment="1" applyProtection="1">
      <alignment horizontal="center"/>
      <protection/>
    </xf>
    <xf numFmtId="4" fontId="8" fillId="34" borderId="48" xfId="0" applyNumberFormat="1" applyFont="1" applyFill="1" applyBorder="1" applyAlignment="1" applyProtection="1">
      <alignment horizontal="center"/>
      <protection/>
    </xf>
    <xf numFmtId="175" fontId="6" fillId="0" borderId="36" xfId="0" applyNumberFormat="1" applyFont="1" applyFill="1" applyBorder="1" applyAlignment="1" applyProtection="1">
      <alignment horizontal="center"/>
      <protection/>
    </xf>
    <xf numFmtId="4" fontId="9" fillId="0" borderId="29" xfId="0" applyNumberFormat="1" applyFont="1" applyFill="1" applyBorder="1" applyAlignment="1" applyProtection="1">
      <alignment vertical="center"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5" fontId="3" fillId="0" borderId="12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165" fontId="3" fillId="0" borderId="13" xfId="0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5" fontId="3" fillId="0" borderId="0" xfId="0" applyNumberFormat="1" applyFont="1" applyBorder="1" applyAlignment="1" applyProtection="1">
      <alignment horizontal="right"/>
      <protection/>
    </xf>
    <xf numFmtId="165" fontId="3" fillId="0" borderId="10" xfId="0" applyNumberFormat="1" applyFont="1" applyBorder="1" applyAlignment="1" applyProtection="1">
      <alignment/>
      <protection/>
    </xf>
    <xf numFmtId="165" fontId="3" fillId="0" borderId="16" xfId="0" applyNumberFormat="1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165" fontId="3" fillId="0" borderId="26" xfId="0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6" fontId="6" fillId="0" borderId="45" xfId="0" applyNumberFormat="1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/>
      <protection/>
    </xf>
    <xf numFmtId="0" fontId="7" fillId="0" borderId="51" xfId="0" applyFont="1" applyBorder="1" applyAlignment="1" applyProtection="1">
      <alignment/>
      <protection/>
    </xf>
    <xf numFmtId="0" fontId="7" fillId="0" borderId="52" xfId="0" applyFont="1" applyBorder="1" applyAlignment="1" applyProtection="1">
      <alignment/>
      <protection/>
    </xf>
    <xf numFmtId="0" fontId="6" fillId="0" borderId="53" xfId="0" applyFont="1" applyFill="1" applyBorder="1" applyAlignment="1" applyProtection="1">
      <alignment horizontal="center" vertical="top"/>
      <protection/>
    </xf>
    <xf numFmtId="0" fontId="6" fillId="0" borderId="54" xfId="0" applyFont="1" applyFill="1" applyBorder="1" applyAlignment="1" applyProtection="1">
      <alignment horizontal="center" vertical="top"/>
      <protection/>
    </xf>
    <xf numFmtId="0" fontId="6" fillId="0" borderId="55" xfId="0" applyFont="1" applyFill="1" applyBorder="1" applyAlignment="1" applyProtection="1">
      <alignment horizontal="center" vertical="top"/>
      <protection/>
    </xf>
    <xf numFmtId="0" fontId="6" fillId="0" borderId="56" xfId="0" applyFont="1" applyFill="1" applyBorder="1" applyAlignment="1" applyProtection="1">
      <alignment horizontal="center" vertical="top"/>
      <protection/>
    </xf>
    <xf numFmtId="170" fontId="7" fillId="0" borderId="57" xfId="0" applyNumberFormat="1" applyFont="1" applyFill="1" applyBorder="1" applyAlignment="1" applyProtection="1">
      <alignment/>
      <protection/>
    </xf>
    <xf numFmtId="174" fontId="6" fillId="0" borderId="58" xfId="0" applyNumberFormat="1" applyFont="1" applyFill="1" applyBorder="1" applyAlignment="1" applyProtection="1">
      <alignment vertical="center"/>
      <protection/>
    </xf>
    <xf numFmtId="174" fontId="6" fillId="0" borderId="57" xfId="0" applyNumberFormat="1" applyFont="1" applyFill="1" applyBorder="1" applyAlignment="1" applyProtection="1">
      <alignment vertical="center"/>
      <protection/>
    </xf>
    <xf numFmtId="0" fontId="7" fillId="0" borderId="59" xfId="0" applyFont="1" applyBorder="1" applyAlignment="1" applyProtection="1">
      <alignment/>
      <protection/>
    </xf>
    <xf numFmtId="0" fontId="7" fillId="0" borderId="60" xfId="0" applyFont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65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167" fontId="7" fillId="0" borderId="60" xfId="0" applyNumberFormat="1" applyFont="1" applyFill="1" applyBorder="1" applyAlignment="1" applyProtection="1">
      <alignment horizontal="center" vertical="center"/>
      <protection/>
    </xf>
    <xf numFmtId="167" fontId="7" fillId="0" borderId="66" xfId="0" applyNumberFormat="1" applyFont="1" applyFill="1" applyBorder="1" applyAlignment="1" applyProtection="1">
      <alignment horizontal="center" vertical="center"/>
      <protection/>
    </xf>
    <xf numFmtId="167" fontId="7" fillId="0" borderId="62" xfId="0" applyNumberFormat="1" applyFont="1" applyFill="1" applyBorder="1" applyAlignment="1" applyProtection="1">
      <alignment horizontal="center" vertical="center"/>
      <protection/>
    </xf>
    <xf numFmtId="0" fontId="7" fillId="0" borderId="67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top"/>
      <protection/>
    </xf>
    <xf numFmtId="4" fontId="5" fillId="0" borderId="69" xfId="0" applyNumberFormat="1" applyFont="1" applyBorder="1" applyAlignment="1" applyProtection="1">
      <alignment vertical="center" wrapText="1"/>
      <protection/>
    </xf>
    <xf numFmtId="4" fontId="9" fillId="0" borderId="29" xfId="0" applyNumberFormat="1" applyFont="1" applyBorder="1" applyAlignment="1" applyProtection="1">
      <alignment vertical="center" wrapText="1"/>
      <protection/>
    </xf>
    <xf numFmtId="0" fontId="5" fillId="0" borderId="38" xfId="0" applyFont="1" applyBorder="1" applyAlignment="1" applyProtection="1">
      <alignment vertical="center" wrapText="1"/>
      <protection/>
    </xf>
    <xf numFmtId="0" fontId="5" fillId="0" borderId="7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164" fontId="3" fillId="0" borderId="0" xfId="0" applyNumberFormat="1" applyFont="1" applyAlignment="1" applyProtection="1">
      <alignment wrapText="1"/>
      <protection/>
    </xf>
    <xf numFmtId="4" fontId="5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71" xfId="0" applyFont="1" applyFill="1" applyBorder="1" applyAlignment="1" applyProtection="1">
      <alignment horizontal="center" vertical="top"/>
      <protection/>
    </xf>
    <xf numFmtId="0" fontId="6" fillId="0" borderId="72" xfId="0" applyFont="1" applyFill="1" applyBorder="1" applyAlignment="1" applyProtection="1">
      <alignment horizontal="center" vertical="top"/>
      <protection/>
    </xf>
    <xf numFmtId="0" fontId="6" fillId="0" borderId="57" xfId="0" applyFont="1" applyFill="1" applyBorder="1" applyAlignment="1" applyProtection="1">
      <alignment horizontal="center" vertical="top"/>
      <protection/>
    </xf>
    <xf numFmtId="0" fontId="5" fillId="0" borderId="31" xfId="0" applyFont="1" applyBorder="1" applyAlignment="1" applyProtection="1">
      <alignment vertical="center" wrapText="1"/>
      <protection/>
    </xf>
    <xf numFmtId="0" fontId="3" fillId="0" borderId="26" xfId="0" applyFont="1" applyFill="1" applyBorder="1" applyAlignment="1" applyProtection="1">
      <alignment horizontal="right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8" fillId="6" borderId="32" xfId="0" applyFont="1" applyFill="1" applyBorder="1" applyAlignment="1" applyProtection="1">
      <alignment horizontal="center"/>
      <protection locked="0"/>
    </xf>
    <xf numFmtId="0" fontId="8" fillId="6" borderId="25" xfId="0" applyFont="1" applyFill="1" applyBorder="1" applyAlignment="1" applyProtection="1">
      <alignment horizontal="center"/>
      <protection locked="0"/>
    </xf>
    <xf numFmtId="0" fontId="8" fillId="6" borderId="45" xfId="0" applyFont="1" applyFill="1" applyBorder="1" applyAlignment="1" applyProtection="1">
      <alignment horizontal="center"/>
      <protection locked="0"/>
    </xf>
    <xf numFmtId="0" fontId="65" fillId="33" borderId="0" xfId="0" applyFont="1" applyFill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190" fontId="3" fillId="33" borderId="0" xfId="0" applyNumberFormat="1" applyFont="1" applyFill="1" applyBorder="1" applyAlignment="1" applyProtection="1">
      <alignment/>
      <protection/>
    </xf>
    <xf numFmtId="190" fontId="3" fillId="0" borderId="0" xfId="0" applyNumberFormat="1" applyFont="1" applyFill="1" applyBorder="1" applyAlignment="1" applyProtection="1">
      <alignment/>
      <protection/>
    </xf>
    <xf numFmtId="4" fontId="9" fillId="33" borderId="39" xfId="0" applyNumberFormat="1" applyFont="1" applyFill="1" applyBorder="1" applyAlignment="1" applyProtection="1">
      <alignment horizontal="center"/>
      <protection/>
    </xf>
    <xf numFmtId="4" fontId="9" fillId="0" borderId="39" xfId="0" applyNumberFormat="1" applyFont="1" applyFill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vertical="center" wrapText="1"/>
      <protection/>
    </xf>
    <xf numFmtId="0" fontId="65" fillId="0" borderId="0" xfId="0" applyFont="1" applyAlignment="1" applyProtection="1">
      <alignment horizontal="right"/>
      <protection/>
    </xf>
    <xf numFmtId="0" fontId="6" fillId="0" borderId="0" xfId="0" applyFont="1" applyFill="1" applyBorder="1" applyAlignment="1" applyProtection="1" quotePrefix="1">
      <alignment horizontal="right" vertical="center"/>
      <protection/>
    </xf>
    <xf numFmtId="0" fontId="6" fillId="33" borderId="0" xfId="0" applyFont="1" applyFill="1" applyBorder="1" applyAlignment="1" applyProtection="1" quotePrefix="1">
      <alignment horizontal="right" vertical="center"/>
      <protection/>
    </xf>
    <xf numFmtId="0" fontId="61" fillId="6" borderId="0" xfId="0" applyFont="1" applyFill="1" applyBorder="1" applyAlignment="1" applyProtection="1">
      <alignment vertical="center"/>
      <protection locked="0"/>
    </xf>
    <xf numFmtId="165" fontId="3" fillId="6" borderId="0" xfId="0" applyNumberFormat="1" applyFont="1" applyFill="1" applyBorder="1" applyAlignment="1" applyProtection="1">
      <alignment horizontal="right" vertical="center"/>
      <protection locked="0"/>
    </xf>
    <xf numFmtId="44" fontId="3" fillId="33" borderId="10" xfId="60" applyFont="1" applyFill="1" applyBorder="1" applyAlignment="1" applyProtection="1">
      <alignment/>
      <protection/>
    </xf>
    <xf numFmtId="44" fontId="3" fillId="0" borderId="10" xfId="60" applyFont="1" applyFill="1" applyBorder="1" applyAlignment="1" applyProtection="1">
      <alignment/>
      <protection/>
    </xf>
    <xf numFmtId="44" fontId="3" fillId="33" borderId="10" xfId="60" applyFont="1" applyFill="1" applyBorder="1" applyAlignment="1" applyProtection="1">
      <alignment vertical="center"/>
      <protection/>
    </xf>
    <xf numFmtId="44" fontId="3" fillId="0" borderId="10" xfId="6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165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16" xfId="0" applyFont="1" applyFill="1" applyBorder="1" applyAlignment="1" applyProtection="1" quotePrefix="1">
      <alignment horizontal="right"/>
      <protection/>
    </xf>
    <xf numFmtId="0" fontId="66" fillId="0" borderId="14" xfId="0" applyFont="1" applyFill="1" applyBorder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0" fontId="65" fillId="0" borderId="0" xfId="0" applyFont="1" applyAlignment="1" applyProtection="1" quotePrefix="1">
      <alignment/>
      <protection/>
    </xf>
    <xf numFmtId="0" fontId="67" fillId="0" borderId="0" xfId="0" applyFont="1" applyFill="1" applyAlignment="1" applyProtection="1">
      <alignment/>
      <protection/>
    </xf>
    <xf numFmtId="44" fontId="3" fillId="0" borderId="26" xfId="60" applyFont="1" applyFill="1" applyBorder="1" applyAlignment="1" applyProtection="1">
      <alignment/>
      <protection/>
    </xf>
    <xf numFmtId="9" fontId="67" fillId="34" borderId="0" xfId="51" applyFont="1" applyFill="1" applyBorder="1" applyAlignment="1" applyProtection="1">
      <alignment horizontal="right"/>
      <protection/>
    </xf>
    <xf numFmtId="196" fontId="3" fillId="6" borderId="10" xfId="0" applyNumberFormat="1" applyFont="1" applyFill="1" applyBorder="1" applyAlignment="1" applyProtection="1">
      <alignment horizontal="right"/>
      <protection locked="0"/>
    </xf>
    <xf numFmtId="193" fontId="3" fillId="6" borderId="10" xfId="0" applyNumberFormat="1" applyFont="1" applyFill="1" applyBorder="1" applyAlignment="1" applyProtection="1">
      <alignment/>
      <protection locked="0"/>
    </xf>
    <xf numFmtId="2" fontId="3" fillId="6" borderId="10" xfId="0" applyNumberFormat="1" applyFont="1" applyFill="1" applyBorder="1" applyAlignment="1" applyProtection="1">
      <alignment horizontal="right" indent="4"/>
      <protection locked="0"/>
    </xf>
    <xf numFmtId="199" fontId="3" fillId="6" borderId="0" xfId="0" applyNumberFormat="1" applyFont="1" applyFill="1" applyBorder="1" applyAlignment="1" applyProtection="1">
      <alignment/>
      <protection locked="0"/>
    </xf>
    <xf numFmtId="199" fontId="3" fillId="6" borderId="16" xfId="0" applyNumberFormat="1" applyFont="1" applyFill="1" applyBorder="1" applyAlignment="1" applyProtection="1">
      <alignment/>
      <protection locked="0"/>
    </xf>
    <xf numFmtId="181" fontId="3" fillId="0" borderId="0" xfId="0" applyNumberFormat="1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/>
      <protection/>
    </xf>
    <xf numFmtId="9" fontId="68" fillId="0" borderId="16" xfId="0" applyNumberFormat="1" applyFont="1" applyFill="1" applyBorder="1" applyAlignment="1" applyProtection="1">
      <alignment/>
      <protection/>
    </xf>
    <xf numFmtId="0" fontId="0" fillId="6" borderId="0" xfId="0" applyFill="1" applyAlignment="1">
      <alignment/>
    </xf>
    <xf numFmtId="0" fontId="0" fillId="0" borderId="0" xfId="0" applyFont="1" applyAlignment="1">
      <alignment/>
    </xf>
    <xf numFmtId="44" fontId="69" fillId="33" borderId="0" xfId="60" applyFont="1" applyFill="1" applyBorder="1" applyAlignment="1" applyProtection="1">
      <alignment/>
      <protection/>
    </xf>
    <xf numFmtId="44" fontId="67" fillId="0" borderId="16" xfId="60" applyFont="1" applyFill="1" applyBorder="1" applyAlignment="1" applyProtection="1">
      <alignment/>
      <protection/>
    </xf>
    <xf numFmtId="0" fontId="3" fillId="6" borderId="73" xfId="0" applyFont="1" applyFill="1" applyBorder="1" applyAlignment="1" applyProtection="1">
      <alignment horizontal="center"/>
      <protection locked="0"/>
    </xf>
    <xf numFmtId="4" fontId="9" fillId="6" borderId="20" xfId="53" applyNumberFormat="1" applyFont="1" applyFill="1" applyBorder="1" applyAlignment="1" applyProtection="1">
      <alignment horizontal="right" indent="1"/>
      <protection locked="0"/>
    </xf>
    <xf numFmtId="4" fontId="8" fillId="6" borderId="20" xfId="0" applyNumberFormat="1" applyFont="1" applyFill="1" applyBorder="1" applyAlignment="1" applyProtection="1">
      <alignment horizontal="right" indent="1"/>
      <protection locked="0"/>
    </xf>
    <xf numFmtId="200" fontId="3" fillId="6" borderId="10" xfId="0" applyNumberFormat="1" applyFont="1" applyFill="1" applyBorder="1" applyAlignment="1" applyProtection="1">
      <alignment horizontal="right"/>
      <protection locked="0"/>
    </xf>
    <xf numFmtId="190" fontId="13" fillId="33" borderId="0" xfId="0" applyNumberFormat="1" applyFont="1" applyFill="1" applyBorder="1" applyAlignment="1" applyProtection="1">
      <alignment/>
      <protection/>
    </xf>
    <xf numFmtId="0" fontId="69" fillId="33" borderId="0" xfId="0" applyFont="1" applyFill="1" applyBorder="1" applyAlignment="1" applyProtection="1">
      <alignment/>
      <protection/>
    </xf>
    <xf numFmtId="165" fontId="3" fillId="34" borderId="14" xfId="0" applyNumberFormat="1" applyFont="1" applyFill="1" applyBorder="1" applyAlignment="1" applyProtection="1">
      <alignment horizontal="left"/>
      <protection/>
    </xf>
    <xf numFmtId="165" fontId="3" fillId="34" borderId="0" xfId="0" applyNumberFormat="1" applyFont="1" applyFill="1" applyBorder="1" applyAlignment="1" applyProtection="1">
      <alignment horizontal="left"/>
      <protection/>
    </xf>
    <xf numFmtId="0" fontId="7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190" fontId="13" fillId="34" borderId="0" xfId="0" applyNumberFormat="1" applyFont="1" applyFill="1" applyBorder="1" applyAlignment="1" applyProtection="1">
      <alignment/>
      <protection/>
    </xf>
    <xf numFmtId="200" fontId="3" fillId="33" borderId="10" xfId="0" applyNumberFormat="1" applyFont="1" applyFill="1" applyBorder="1" applyAlignment="1" applyProtection="1">
      <alignment horizontal="right"/>
      <protection/>
    </xf>
    <xf numFmtId="190" fontId="13" fillId="0" borderId="0" xfId="0" applyNumberFormat="1" applyFont="1" applyFill="1" applyBorder="1" applyAlignment="1" applyProtection="1">
      <alignment/>
      <protection/>
    </xf>
    <xf numFmtId="200" fontId="6" fillId="0" borderId="0" xfId="0" applyNumberFormat="1" applyFont="1" applyFill="1" applyBorder="1" applyAlignment="1" applyProtection="1">
      <alignment/>
      <protection/>
    </xf>
    <xf numFmtId="165" fontId="5" fillId="33" borderId="14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190" fontId="5" fillId="33" borderId="10" xfId="0" applyNumberFormat="1" applyFont="1" applyFill="1" applyBorder="1" applyAlignment="1" applyProtection="1">
      <alignment/>
      <protection/>
    </xf>
    <xf numFmtId="200" fontId="3" fillId="0" borderId="10" xfId="0" applyNumberFormat="1" applyFont="1" applyFill="1" applyBorder="1" applyAlignment="1" applyProtection="1">
      <alignment horizontal="right"/>
      <protection/>
    </xf>
    <xf numFmtId="0" fontId="13" fillId="33" borderId="0" xfId="0" applyFont="1" applyFill="1" applyAlignment="1" applyProtection="1">
      <alignment/>
      <protection/>
    </xf>
    <xf numFmtId="2" fontId="62" fillId="6" borderId="20" xfId="0" applyNumberFormat="1" applyFont="1" applyFill="1" applyBorder="1" applyAlignment="1" applyProtection="1">
      <alignment wrapText="1"/>
      <protection locked="0"/>
    </xf>
    <xf numFmtId="2" fontId="62" fillId="6" borderId="20" xfId="53" applyNumberFormat="1" applyFont="1" applyFill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9" fontId="63" fillId="33" borderId="39" xfId="51" applyFont="1" applyFill="1" applyBorder="1" applyAlignment="1" applyProtection="1">
      <alignment horizontal="center"/>
      <protection/>
    </xf>
    <xf numFmtId="9" fontId="63" fillId="0" borderId="39" xfId="51" applyFont="1" applyFill="1" applyBorder="1" applyAlignment="1" applyProtection="1">
      <alignment horizontal="center"/>
      <protection/>
    </xf>
    <xf numFmtId="9" fontId="63" fillId="0" borderId="74" xfId="51" applyFont="1" applyFill="1" applyBorder="1" applyAlignment="1" applyProtection="1">
      <alignment horizontal="center"/>
      <protection/>
    </xf>
    <xf numFmtId="2" fontId="8" fillId="0" borderId="19" xfId="0" applyNumberFormat="1" applyFont="1" applyFill="1" applyBorder="1" applyAlignment="1" applyProtection="1">
      <alignment horizontal="center" wrapText="1"/>
      <protection/>
    </xf>
    <xf numFmtId="4" fontId="8" fillId="0" borderId="19" xfId="0" applyNumberFormat="1" applyFont="1" applyFill="1" applyBorder="1" applyAlignment="1" applyProtection="1">
      <alignment horizontal="right" indent="1"/>
      <protection/>
    </xf>
    <xf numFmtId="4" fontId="8" fillId="0" borderId="32" xfId="0" applyNumberFormat="1" applyFont="1" applyFill="1" applyBorder="1" applyAlignment="1" applyProtection="1">
      <alignment horizontal="right" indent="1"/>
      <protection/>
    </xf>
    <xf numFmtId="2" fontId="8" fillId="0" borderId="27" xfId="0" applyNumberFormat="1" applyFont="1" applyFill="1" applyBorder="1" applyAlignment="1" applyProtection="1">
      <alignment horizontal="center"/>
      <protection/>
    </xf>
    <xf numFmtId="2" fontId="8" fillId="0" borderId="32" xfId="0" applyNumberFormat="1" applyFont="1" applyFill="1" applyBorder="1" applyAlignment="1" applyProtection="1">
      <alignment horizontal="center"/>
      <protection/>
    </xf>
    <xf numFmtId="4" fontId="8" fillId="0" borderId="23" xfId="0" applyNumberFormat="1" applyFont="1" applyFill="1" applyBorder="1" applyAlignment="1" applyProtection="1">
      <alignment horizontal="center"/>
      <protection/>
    </xf>
    <xf numFmtId="10" fontId="5" fillId="0" borderId="10" xfId="51" applyNumberFormat="1" applyFont="1" applyFill="1" applyBorder="1" applyAlignment="1" applyProtection="1">
      <alignment horizontal="right"/>
      <protection/>
    </xf>
    <xf numFmtId="184" fontId="5" fillId="6" borderId="0" xfId="0" applyNumberFormat="1" applyFont="1" applyFill="1" applyBorder="1" applyAlignment="1" applyProtection="1">
      <alignment horizontal="right"/>
      <protection locked="0"/>
    </xf>
    <xf numFmtId="4" fontId="5" fillId="6" borderId="0" xfId="0" applyNumberFormat="1" applyFont="1" applyFill="1" applyBorder="1" applyAlignment="1" applyProtection="1">
      <alignment horizontal="right"/>
      <protection locked="0"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6" borderId="0" xfId="0" applyFont="1" applyFill="1" applyBorder="1" applyAlignment="1" applyProtection="1">
      <alignment horizontal="center"/>
      <protection locked="0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14" xfId="0" applyFont="1" applyFill="1" applyBorder="1" applyAlignment="1" applyProtection="1">
      <alignment horizontal="left"/>
      <protection locked="0"/>
    </xf>
    <xf numFmtId="0" fontId="3" fillId="6" borderId="0" xfId="0" applyFont="1" applyFill="1" applyBorder="1" applyAlignment="1" applyProtection="1">
      <alignment horizontal="left"/>
      <protection locked="0"/>
    </xf>
    <xf numFmtId="202" fontId="13" fillId="34" borderId="0" xfId="0" applyNumberFormat="1" applyFont="1" applyFill="1" applyBorder="1" applyAlignment="1" applyProtection="1">
      <alignment horizontal="right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86" fontId="5" fillId="6" borderId="0" xfId="0" applyNumberFormat="1" applyFont="1" applyFill="1" applyBorder="1" applyAlignment="1" applyProtection="1">
      <alignment horizontal="right"/>
      <protection locked="0"/>
    </xf>
    <xf numFmtId="185" fontId="5" fillId="6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 quotePrefix="1">
      <alignment horizontal="right" vertical="center"/>
      <protection/>
    </xf>
    <xf numFmtId="44" fontId="3" fillId="0" borderId="10" xfId="6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3" fillId="6" borderId="0" xfId="0" applyFont="1" applyFill="1" applyAlignment="1" applyProtection="1">
      <alignment horizontal="left" vertical="top"/>
      <protection locked="0"/>
    </xf>
    <xf numFmtId="0" fontId="3" fillId="6" borderId="12" xfId="0" applyFont="1" applyFill="1" applyBorder="1" applyAlignment="1" applyProtection="1">
      <alignment horizontal="center"/>
      <protection locked="0"/>
    </xf>
    <xf numFmtId="0" fontId="7" fillId="0" borderId="75" xfId="0" applyFont="1" applyBorder="1" applyAlignment="1" applyProtection="1">
      <alignment horizontal="center" vertical="center" wrapText="1"/>
      <protection/>
    </xf>
    <xf numFmtId="0" fontId="7" fillId="0" borderId="76" xfId="0" applyFont="1" applyBorder="1" applyAlignment="1" applyProtection="1">
      <alignment horizontal="center" vertical="center" wrapText="1"/>
      <protection/>
    </xf>
    <xf numFmtId="0" fontId="7" fillId="0" borderId="77" xfId="0" applyFont="1" applyBorder="1" applyAlignment="1" applyProtection="1">
      <alignment horizontal="center" vertical="center" wrapText="1"/>
      <protection/>
    </xf>
    <xf numFmtId="0" fontId="7" fillId="0" borderId="78" xfId="0" applyFont="1" applyBorder="1" applyAlignment="1" applyProtection="1">
      <alignment horizontal="center" vertical="center" wrapText="1"/>
      <protection/>
    </xf>
    <xf numFmtId="0" fontId="7" fillId="0" borderId="79" xfId="0" applyFont="1" applyBorder="1" applyAlignment="1" applyProtection="1">
      <alignment horizontal="center" vertical="center" wrapText="1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81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83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84" xfId="0" applyFont="1" applyBorder="1" applyAlignment="1" applyProtection="1">
      <alignment horizontal="center" vertical="center" wrapText="1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7" fillId="0" borderId="85" xfId="0" applyFont="1" applyFill="1" applyBorder="1" applyAlignment="1" applyProtection="1">
      <alignment horizontal="center" vertical="center" wrapText="1"/>
      <protection/>
    </xf>
    <xf numFmtId="0" fontId="7" fillId="0" borderId="86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83" xfId="0" applyFont="1" applyBorder="1" applyAlignment="1" applyProtection="1">
      <alignment horizontal="center" vertical="center" wrapText="1"/>
      <protection/>
    </xf>
    <xf numFmtId="0" fontId="7" fillId="0" borderId="87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88" xfId="0" applyFont="1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 vertical="center" wrapText="1"/>
      <protection/>
    </xf>
    <xf numFmtId="0" fontId="7" fillId="0" borderId="79" xfId="0" applyFont="1" applyFill="1" applyBorder="1" applyAlignment="1" applyProtection="1">
      <alignment horizontal="center" vertical="center" wrapText="1"/>
      <protection/>
    </xf>
    <xf numFmtId="0" fontId="7" fillId="0" borderId="90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91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top"/>
      <protection/>
    </xf>
    <xf numFmtId="0" fontId="6" fillId="0" borderId="58" xfId="0" applyFont="1" applyFill="1" applyBorder="1" applyAlignment="1" applyProtection="1">
      <alignment horizontal="center" vertical="top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88" fontId="6" fillId="0" borderId="92" xfId="0" applyNumberFormat="1" applyFont="1" applyFill="1" applyBorder="1" applyAlignment="1" applyProtection="1">
      <alignment horizontal="center"/>
      <protection/>
    </xf>
    <xf numFmtId="188" fontId="6" fillId="0" borderId="44" xfId="0" applyNumberFormat="1" applyFont="1" applyFill="1" applyBorder="1" applyAlignment="1" applyProtection="1">
      <alignment horizontal="center"/>
      <protection/>
    </xf>
    <xf numFmtId="0" fontId="7" fillId="0" borderId="93" xfId="0" applyFont="1" applyFill="1" applyBorder="1" applyAlignment="1" applyProtection="1">
      <alignment horizontal="center" vertical="center" wrapText="1"/>
      <protection/>
    </xf>
    <xf numFmtId="0" fontId="7" fillId="0" borderId="94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9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96" xfId="0" applyFont="1" applyFill="1" applyBorder="1" applyAlignment="1" applyProtection="1">
      <alignment horizontal="center" vertical="center" wrapText="1"/>
      <protection/>
    </xf>
    <xf numFmtId="0" fontId="7" fillId="0" borderId="86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97" xfId="0" applyFont="1" applyBorder="1" applyAlignment="1" applyProtection="1">
      <alignment horizontal="center" vertical="center" wrapText="1"/>
      <protection/>
    </xf>
    <xf numFmtId="0" fontId="7" fillId="0" borderId="81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98" xfId="0" applyFont="1" applyFill="1" applyBorder="1" applyAlignment="1" applyProtection="1">
      <alignment horizontal="center"/>
      <protection/>
    </xf>
    <xf numFmtId="0" fontId="7" fillId="0" borderId="99" xfId="0" applyFont="1" applyFill="1" applyBorder="1" applyAlignment="1" applyProtection="1">
      <alignment horizontal="center"/>
      <protection/>
    </xf>
    <xf numFmtId="0" fontId="7" fillId="0" borderId="100" xfId="0" applyFont="1" applyFill="1" applyBorder="1" applyAlignment="1" applyProtection="1">
      <alignment horizontal="center"/>
      <protection/>
    </xf>
    <xf numFmtId="165" fontId="9" fillId="0" borderId="101" xfId="0" applyNumberFormat="1" applyFont="1" applyFill="1" applyBorder="1" applyAlignment="1" applyProtection="1">
      <alignment horizontal="center" vertical="center" wrapText="1"/>
      <protection/>
    </xf>
    <xf numFmtId="165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102" xfId="0" applyFont="1" applyFill="1" applyBorder="1" applyAlignment="1" applyProtection="1">
      <alignment horizontal="center" vertical="center" wrapText="1"/>
      <protection/>
    </xf>
    <xf numFmtId="0" fontId="7" fillId="0" borderId="103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188" fontId="6" fillId="0" borderId="45" xfId="0" applyNumberFormat="1" applyFont="1" applyFill="1" applyBorder="1" applyAlignment="1" applyProtection="1">
      <alignment horizontal="center"/>
      <protection/>
    </xf>
    <xf numFmtId="188" fontId="6" fillId="0" borderId="36" xfId="0" applyNumberFormat="1" applyFont="1" applyFill="1" applyBorder="1" applyAlignment="1" applyProtection="1">
      <alignment horizontal="center"/>
      <protection/>
    </xf>
    <xf numFmtId="0" fontId="7" fillId="0" borderId="104" xfId="0" applyFont="1" applyFill="1" applyBorder="1" applyAlignment="1" applyProtection="1">
      <alignment horizontal="center" vertical="center" wrapText="1"/>
      <protection/>
    </xf>
    <xf numFmtId="0" fontId="7" fillId="0" borderId="78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top"/>
      <protection/>
    </xf>
    <xf numFmtId="0" fontId="7" fillId="0" borderId="72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6">
    <dxf/>
    <dxf>
      <font>
        <color rgb="FF00B050"/>
      </font>
    </dxf>
    <dxf>
      <fill>
        <patternFill>
          <bgColor rgb="FFFCBABA"/>
        </patternFill>
      </fill>
    </dxf>
    <dxf>
      <fill>
        <patternFill>
          <bgColor rgb="FFFCBABA"/>
        </patternFill>
      </fill>
    </dxf>
    <dxf>
      <font>
        <color rgb="FF00B050"/>
      </font>
    </dxf>
    <dxf>
      <fill>
        <patternFill>
          <bgColor rgb="FFFCBABA"/>
        </patternFill>
      </fill>
    </dxf>
    <dxf>
      <fill>
        <patternFill>
          <bgColor rgb="FFFCBABA"/>
        </patternFill>
      </fill>
    </dxf>
    <dxf>
      <font>
        <color theme="0"/>
      </font>
    </dxf>
    <dxf>
      <font>
        <color theme="0" tint="-0.04997999966144562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theme="0"/>
      </font>
      <border/>
    </dxf>
    <dxf>
      <font>
        <color theme="0" tint="-0.04997999966144562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9</xdr:row>
      <xdr:rowOff>38100</xdr:rowOff>
    </xdr:from>
    <xdr:to>
      <xdr:col>6</xdr:col>
      <xdr:colOff>514350</xdr:colOff>
      <xdr:row>10</xdr:row>
      <xdr:rowOff>57150</xdr:rowOff>
    </xdr:to>
    <xdr:sp>
      <xdr:nvSpPr>
        <xdr:cNvPr id="1" name="Gerade Verbindung mit Pfeil 2"/>
        <xdr:cNvSpPr>
          <a:spLocks/>
        </xdr:cNvSpPr>
      </xdr:nvSpPr>
      <xdr:spPr>
        <a:xfrm>
          <a:off x="4886325" y="1543050"/>
          <a:ext cx="0" cy="219075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685800</xdr:colOff>
      <xdr:row>9</xdr:row>
      <xdr:rowOff>38100</xdr:rowOff>
    </xdr:from>
    <xdr:to>
      <xdr:col>14</xdr:col>
      <xdr:colOff>685800</xdr:colOff>
      <xdr:row>10</xdr:row>
      <xdr:rowOff>57150</xdr:rowOff>
    </xdr:to>
    <xdr:sp>
      <xdr:nvSpPr>
        <xdr:cNvPr id="2" name="Gerade Verbindung mit Pfeil 6"/>
        <xdr:cNvSpPr>
          <a:spLocks/>
        </xdr:cNvSpPr>
      </xdr:nvSpPr>
      <xdr:spPr>
        <a:xfrm>
          <a:off x="11839575" y="1543050"/>
          <a:ext cx="0" cy="219075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561975</xdr:colOff>
      <xdr:row>35</xdr:row>
      <xdr:rowOff>38100</xdr:rowOff>
    </xdr:from>
    <xdr:to>
      <xdr:col>3</xdr:col>
      <xdr:colOff>561975</xdr:colOff>
      <xdr:row>36</xdr:row>
      <xdr:rowOff>95250</xdr:rowOff>
    </xdr:to>
    <xdr:sp>
      <xdr:nvSpPr>
        <xdr:cNvPr id="3" name="Gerade Verbindung mit Pfeil 7"/>
        <xdr:cNvSpPr>
          <a:spLocks/>
        </xdr:cNvSpPr>
      </xdr:nvSpPr>
      <xdr:spPr>
        <a:xfrm>
          <a:off x="2886075" y="5905500"/>
          <a:ext cx="0" cy="257175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1295400</xdr:colOff>
      <xdr:row>36</xdr:row>
      <xdr:rowOff>76200</xdr:rowOff>
    </xdr:from>
    <xdr:to>
      <xdr:col>10</xdr:col>
      <xdr:colOff>1295400</xdr:colOff>
      <xdr:row>37</xdr:row>
      <xdr:rowOff>190500</xdr:rowOff>
    </xdr:to>
    <xdr:sp>
      <xdr:nvSpPr>
        <xdr:cNvPr id="4" name="Gerade Verbindung mit Pfeil 8"/>
        <xdr:cNvSpPr>
          <a:spLocks/>
        </xdr:cNvSpPr>
      </xdr:nvSpPr>
      <xdr:spPr>
        <a:xfrm>
          <a:off x="8315325" y="6143625"/>
          <a:ext cx="0" cy="20955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13</xdr:col>
      <xdr:colOff>742950</xdr:colOff>
      <xdr:row>1</xdr:row>
      <xdr:rowOff>114300</xdr:rowOff>
    </xdr:from>
    <xdr:to>
      <xdr:col>14</xdr:col>
      <xdr:colOff>762000</xdr:colOff>
      <xdr:row>5</xdr:row>
      <xdr:rowOff>66675</xdr:rowOff>
    </xdr:to>
    <xdr:pic>
      <xdr:nvPicPr>
        <xdr:cNvPr id="5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295275"/>
          <a:ext cx="1628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238125</xdr:colOff>
      <xdr:row>0</xdr:row>
      <xdr:rowOff>28575</xdr:rowOff>
    </xdr:from>
    <xdr:to>
      <xdr:col>20</xdr:col>
      <xdr:colOff>752475</xdr:colOff>
      <xdr:row>3</xdr:row>
      <xdr:rowOff>142875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28575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104775</xdr:colOff>
      <xdr:row>0</xdr:row>
      <xdr:rowOff>0</xdr:rowOff>
    </xdr:from>
    <xdr:to>
      <xdr:col>25</xdr:col>
      <xdr:colOff>866775</xdr:colOff>
      <xdr:row>4</xdr:row>
      <xdr:rowOff>257175</xdr:rowOff>
    </xdr:to>
    <xdr:sp>
      <xdr:nvSpPr>
        <xdr:cNvPr id="2" name="Textfeld 1"/>
        <xdr:cNvSpPr txBox="1">
          <a:spLocks noChangeArrowheads="1"/>
        </xdr:cNvSpPr>
      </xdr:nvSpPr>
      <xdr:spPr>
        <a:xfrm>
          <a:off x="11020425" y="0"/>
          <a:ext cx="53721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Wichtige Hinweise: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Bei Wohnanlagen mit mehreren Häusern erstellen Sie bitte pro Haus diese Kostenkalkulation.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 dieser Kostenkalkulation darf demnach nur 1 Haus abgebildet sein.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Bei gemischten Gebäuden sind gewerbliche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Flächen in einem Top zusammenzufassen, damit die Aufteilung der Allgemeinflächen nach Nutzflächenanteil funktioniert.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Übersteigt die Fläche in Spalte Q 50 % der Wohnungsgröße, werden die Kosten gemäß der Richtlinie vom Excel gedeckelt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190500</xdr:colOff>
      <xdr:row>0</xdr:row>
      <xdr:rowOff>76200</xdr:rowOff>
    </xdr:from>
    <xdr:to>
      <xdr:col>20</xdr:col>
      <xdr:colOff>704850</xdr:colOff>
      <xdr:row>4</xdr:row>
      <xdr:rowOff>9525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72825" y="7620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152400</xdr:colOff>
      <xdr:row>65</xdr:row>
      <xdr:rowOff>104775</xdr:rowOff>
    </xdr:from>
    <xdr:ext cx="190500" cy="257175"/>
    <xdr:sp fLocksText="0">
      <xdr:nvSpPr>
        <xdr:cNvPr id="2" name="Textfeld 1"/>
        <xdr:cNvSpPr txBox="1">
          <a:spLocks noChangeArrowheads="1"/>
        </xdr:cNvSpPr>
      </xdr:nvSpPr>
      <xdr:spPr>
        <a:xfrm>
          <a:off x="12896850" y="131159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18</xdr:col>
      <xdr:colOff>114300</xdr:colOff>
      <xdr:row>0</xdr:row>
      <xdr:rowOff>0</xdr:rowOff>
    </xdr:from>
    <xdr:to>
      <xdr:col>25</xdr:col>
      <xdr:colOff>876300</xdr:colOff>
      <xdr:row>4</xdr:row>
      <xdr:rowOff>257175</xdr:rowOff>
    </xdr:to>
    <xdr:sp>
      <xdr:nvSpPr>
        <xdr:cNvPr id="3" name="Textfeld 5"/>
        <xdr:cNvSpPr txBox="1">
          <a:spLocks noChangeArrowheads="1"/>
        </xdr:cNvSpPr>
      </xdr:nvSpPr>
      <xdr:spPr>
        <a:xfrm>
          <a:off x="11096625" y="0"/>
          <a:ext cx="53340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Wichtige Hinweise: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Bei Wohnanlagen mit mehreren Häusern erstellen Sie bitte pro Haus diese Kostenkalkulation.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 dieser Kostenkalkulation darf demnach nur 1 Haus abgebildet sein.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Bei gemischten Gebäuden sind gewerbliche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Flächen in einem Top zusammenzufassen, damit die Aufteilung der Allgemeinflächen
   nach Nutzflächenanteil funktioniert.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Übersteigt die Fläche in Spalte Q 50 % der Wohnungsgröße, werden die Kosten gemäß der Richtlinie vom Excel gedeckelt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U59"/>
  <sheetViews>
    <sheetView showGridLines="0" tabSelected="1" zoomScaleSheetLayoutView="115" workbookViewId="0" topLeftCell="A1">
      <selection activeCell="E1" sqref="E1:M1"/>
    </sheetView>
  </sheetViews>
  <sheetFormatPr defaultColWidth="12" defaultRowHeight="12.75"/>
  <cols>
    <col min="1" max="1" width="12" style="13" customWidth="1"/>
    <col min="2" max="2" width="17.66015625" style="13" customWidth="1"/>
    <col min="3" max="3" width="11" style="13" customWidth="1"/>
    <col min="4" max="4" width="12" style="13" customWidth="1"/>
    <col min="5" max="5" width="8.66015625" style="13" customWidth="1"/>
    <col min="6" max="6" width="15.16015625" style="13" bestFit="1" customWidth="1"/>
    <col min="7" max="7" width="20.66015625" style="13" customWidth="1"/>
    <col min="8" max="8" width="1.66796875" style="13" customWidth="1"/>
    <col min="9" max="10" width="12" style="13" customWidth="1"/>
    <col min="11" max="11" width="24.66015625" style="13" customWidth="1"/>
    <col min="12" max="12" width="4.83203125" style="13" customWidth="1"/>
    <col min="13" max="13" width="14.66015625" style="13" customWidth="1"/>
    <col min="14" max="14" width="28.16015625" style="13" customWidth="1"/>
    <col min="15" max="15" width="24" style="13" customWidth="1"/>
    <col min="16" max="16" width="12" style="13" customWidth="1"/>
    <col min="17" max="17" width="12.16015625" style="13" bestFit="1" customWidth="1"/>
    <col min="18" max="18" width="12" style="13" customWidth="1"/>
    <col min="19" max="19" width="17.33203125" style="13" bestFit="1" customWidth="1"/>
    <col min="20" max="20" width="12.16015625" style="13" bestFit="1" customWidth="1"/>
    <col min="21" max="16384" width="12" style="13" customWidth="1"/>
  </cols>
  <sheetData>
    <row r="1" spans="1:20" ht="14.25" thickTop="1">
      <c r="A1" s="7" t="s">
        <v>53</v>
      </c>
      <c r="B1" s="8"/>
      <c r="C1" s="9"/>
      <c r="D1" s="9"/>
      <c r="E1" s="327"/>
      <c r="F1" s="327"/>
      <c r="G1" s="327"/>
      <c r="H1" s="327"/>
      <c r="I1" s="327"/>
      <c r="J1" s="327"/>
      <c r="K1" s="327"/>
      <c r="L1" s="327"/>
      <c r="M1" s="327"/>
      <c r="N1" s="10"/>
      <c r="O1" s="11"/>
      <c r="P1" s="12"/>
      <c r="Q1" s="12"/>
      <c r="R1" s="12"/>
      <c r="S1" s="12"/>
      <c r="T1" s="12"/>
    </row>
    <row r="2" spans="1:20" ht="13.5">
      <c r="A2" s="14" t="s">
        <v>95</v>
      </c>
      <c r="B2" s="15"/>
      <c r="C2" s="16"/>
      <c r="D2" s="16"/>
      <c r="E2" s="314"/>
      <c r="F2" s="314"/>
      <c r="G2" s="314"/>
      <c r="H2" s="314"/>
      <c r="I2" s="314"/>
      <c r="J2" s="314"/>
      <c r="K2" s="314"/>
      <c r="L2" s="314"/>
      <c r="M2" s="314"/>
      <c r="N2" s="17"/>
      <c r="O2" s="18"/>
      <c r="P2" s="12"/>
      <c r="Q2" s="12"/>
      <c r="R2" s="12"/>
      <c r="S2" s="12"/>
      <c r="T2" s="12"/>
    </row>
    <row r="3" spans="1:20" ht="13.5">
      <c r="A3" s="14" t="s">
        <v>96</v>
      </c>
      <c r="B3" s="15"/>
      <c r="C3" s="16"/>
      <c r="D3" s="16"/>
      <c r="E3" s="314"/>
      <c r="F3" s="314"/>
      <c r="G3" s="314"/>
      <c r="H3" s="314"/>
      <c r="I3" s="314"/>
      <c r="J3" s="314"/>
      <c r="K3" s="314"/>
      <c r="L3" s="314"/>
      <c r="M3" s="314"/>
      <c r="N3" s="17"/>
      <c r="O3" s="18"/>
      <c r="P3" s="12"/>
      <c r="Q3" s="12"/>
      <c r="R3" s="12"/>
      <c r="S3" s="12"/>
      <c r="T3" s="12"/>
    </row>
    <row r="4" spans="1:20" ht="13.5">
      <c r="A4" s="14" t="s">
        <v>97</v>
      </c>
      <c r="B4" s="15"/>
      <c r="C4" s="16"/>
      <c r="D4" s="16"/>
      <c r="E4" s="314"/>
      <c r="F4" s="314"/>
      <c r="G4" s="314"/>
      <c r="H4" s="314"/>
      <c r="I4" s="314"/>
      <c r="J4" s="314"/>
      <c r="K4" s="314"/>
      <c r="L4" s="314"/>
      <c r="M4" s="314"/>
      <c r="N4" s="17"/>
      <c r="O4" s="18"/>
      <c r="P4" s="12"/>
      <c r="Q4" s="12"/>
      <c r="R4" s="12"/>
      <c r="S4" s="12"/>
      <c r="T4" s="12"/>
    </row>
    <row r="5" spans="1:20" ht="13.5">
      <c r="A5" s="14" t="s">
        <v>98</v>
      </c>
      <c r="B5" s="15"/>
      <c r="C5" s="16"/>
      <c r="D5" s="16"/>
      <c r="E5" s="314"/>
      <c r="F5" s="314"/>
      <c r="G5" s="314"/>
      <c r="H5" s="314"/>
      <c r="I5" s="314"/>
      <c r="J5" s="314"/>
      <c r="K5" s="314"/>
      <c r="L5" s="314"/>
      <c r="M5" s="314"/>
      <c r="N5" s="17"/>
      <c r="O5" s="18"/>
      <c r="P5" s="12"/>
      <c r="Q5" s="12"/>
      <c r="R5" s="12"/>
      <c r="S5" s="12"/>
      <c r="T5" s="12"/>
    </row>
    <row r="6" spans="1:20" ht="13.5">
      <c r="A6" s="14" t="s">
        <v>54</v>
      </c>
      <c r="B6" s="15"/>
      <c r="C6" s="16"/>
      <c r="D6" s="16"/>
      <c r="E6" s="314"/>
      <c r="F6" s="314"/>
      <c r="G6" s="314"/>
      <c r="H6" s="314"/>
      <c r="I6" s="314"/>
      <c r="J6" s="314"/>
      <c r="K6" s="314"/>
      <c r="L6" s="314"/>
      <c r="M6" s="314"/>
      <c r="N6" s="17"/>
      <c r="O6" s="18"/>
      <c r="P6" s="12"/>
      <c r="Q6" s="12"/>
      <c r="R6" s="12"/>
      <c r="S6" s="12"/>
      <c r="T6" s="12"/>
    </row>
    <row r="7" spans="1:20" ht="13.5">
      <c r="A7" s="14" t="s">
        <v>55</v>
      </c>
      <c r="B7" s="15"/>
      <c r="C7" s="16"/>
      <c r="D7" s="16"/>
      <c r="E7" s="314"/>
      <c r="F7" s="314"/>
      <c r="G7" s="314"/>
      <c r="H7" s="314"/>
      <c r="I7" s="314"/>
      <c r="J7" s="314"/>
      <c r="K7" s="314"/>
      <c r="L7" s="314"/>
      <c r="M7" s="314"/>
      <c r="N7" s="17"/>
      <c r="O7" s="231" t="s">
        <v>143</v>
      </c>
      <c r="P7" s="12"/>
      <c r="Q7" s="12"/>
      <c r="R7" s="12"/>
      <c r="S7" s="12"/>
      <c r="T7" s="12"/>
    </row>
    <row r="8" spans="1:20" ht="15.75" customHeight="1" thickBot="1">
      <c r="A8" s="19" t="s">
        <v>56</v>
      </c>
      <c r="B8" s="20"/>
      <c r="C8" s="21"/>
      <c r="D8" s="21"/>
      <c r="E8" s="315"/>
      <c r="F8" s="315"/>
      <c r="G8" s="315"/>
      <c r="H8" s="315"/>
      <c r="I8" s="315"/>
      <c r="J8" s="315"/>
      <c r="K8" s="315"/>
      <c r="L8" s="315"/>
      <c r="M8" s="315"/>
      <c r="N8" s="22"/>
      <c r="O8" s="225" t="s">
        <v>148</v>
      </c>
      <c r="P8" s="12"/>
      <c r="Q8" s="12"/>
      <c r="R8" s="12"/>
      <c r="S8" s="12"/>
      <c r="T8" s="12"/>
    </row>
    <row r="9" spans="1:15" ht="7.5" customHeight="1" thickBot="1" thickTop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15.75" thickTop="1">
      <c r="A10" s="24" t="s">
        <v>77</v>
      </c>
      <c r="B10" s="8"/>
      <c r="C10" s="9"/>
      <c r="D10" s="9"/>
      <c r="E10" s="9"/>
      <c r="F10" s="8"/>
      <c r="G10" s="25"/>
      <c r="H10" s="26"/>
      <c r="I10" s="24" t="s">
        <v>64</v>
      </c>
      <c r="J10" s="27"/>
      <c r="K10" s="8"/>
      <c r="L10" s="8"/>
      <c r="M10" s="8"/>
      <c r="N10" s="8"/>
      <c r="O10" s="25"/>
    </row>
    <row r="11" spans="1:15" ht="7.5" customHeight="1">
      <c r="A11" s="28"/>
      <c r="B11" s="15"/>
      <c r="C11" s="16"/>
      <c r="D11" s="16"/>
      <c r="E11" s="16"/>
      <c r="F11" s="15"/>
      <c r="G11" s="29"/>
      <c r="H11" s="26"/>
      <c r="I11" s="28"/>
      <c r="J11" s="30"/>
      <c r="K11" s="15"/>
      <c r="L11" s="15"/>
      <c r="M11" s="15"/>
      <c r="N11" s="15"/>
      <c r="O11" s="29"/>
    </row>
    <row r="12" spans="1:15" ht="13.5">
      <c r="A12" s="37" t="s">
        <v>78</v>
      </c>
      <c r="B12" s="34"/>
      <c r="C12" s="34"/>
      <c r="D12" s="34"/>
      <c r="E12" s="34"/>
      <c r="F12" s="34"/>
      <c r="G12" s="264"/>
      <c r="H12" s="26"/>
      <c r="I12" s="32" t="s">
        <v>47</v>
      </c>
      <c r="J12" s="33"/>
      <c r="K12" s="34"/>
      <c r="L12" s="34"/>
      <c r="M12" s="34"/>
      <c r="N12" s="34"/>
      <c r="O12" s="5"/>
    </row>
    <row r="13" spans="1:15" ht="13.5">
      <c r="A13" s="14" t="s">
        <v>79</v>
      </c>
      <c r="B13" s="15"/>
      <c r="C13" s="15"/>
      <c r="D13" s="15"/>
      <c r="E13" s="15"/>
      <c r="F13" s="15"/>
      <c r="G13" s="264"/>
      <c r="H13" s="26"/>
      <c r="I13" s="35" t="s">
        <v>48</v>
      </c>
      <c r="J13" s="30"/>
      <c r="K13" s="15"/>
      <c r="L13" s="15"/>
      <c r="M13" s="15"/>
      <c r="N13" s="15"/>
      <c r="O13" s="5"/>
    </row>
    <row r="14" spans="1:15" ht="13.5">
      <c r="A14" s="37" t="s">
        <v>75</v>
      </c>
      <c r="B14" s="34"/>
      <c r="C14" s="34"/>
      <c r="D14" s="34"/>
      <c r="E14" s="34"/>
      <c r="F14" s="34"/>
      <c r="G14" s="266"/>
      <c r="H14" s="26"/>
      <c r="I14" s="32" t="s">
        <v>49</v>
      </c>
      <c r="J14" s="33"/>
      <c r="K14" s="34"/>
      <c r="L14" s="34"/>
      <c r="M14" s="34"/>
      <c r="N14" s="34"/>
      <c r="O14" s="5"/>
    </row>
    <row r="15" spans="1:15" ht="13.5">
      <c r="A15" s="282" t="s">
        <v>136</v>
      </c>
      <c r="B15" s="283"/>
      <c r="C15" s="284"/>
      <c r="D15" s="318" t="e">
        <f>KaufpreisLiegenschaft/Grundstücksfläche</f>
        <v>#DIV/0!</v>
      </c>
      <c r="E15" s="318"/>
      <c r="F15" s="318"/>
      <c r="G15" s="279"/>
      <c r="H15" s="26"/>
      <c r="I15" s="35" t="s">
        <v>50</v>
      </c>
      <c r="J15" s="30"/>
      <c r="K15" s="15"/>
      <c r="L15" s="15"/>
      <c r="M15" s="15"/>
      <c r="N15" s="15"/>
      <c r="O15" s="5"/>
    </row>
    <row r="16" spans="1:15" ht="13.5">
      <c r="A16" s="39" t="s">
        <v>145</v>
      </c>
      <c r="B16" s="38"/>
      <c r="C16" s="34"/>
      <c r="D16" s="38"/>
      <c r="E16" s="38"/>
      <c r="F16" s="281"/>
      <c r="G16" s="288">
        <f>KaufpreisLiegenschaft*12%</f>
        <v>0</v>
      </c>
      <c r="H16" s="26"/>
      <c r="I16" s="32" t="s">
        <v>51</v>
      </c>
      <c r="J16" s="33"/>
      <c r="K16" s="34"/>
      <c r="L16" s="34"/>
      <c r="M16" s="34"/>
      <c r="N16" s="34"/>
      <c r="O16" s="5"/>
    </row>
    <row r="17" spans="1:15" ht="13.5">
      <c r="A17" s="286" t="s">
        <v>137</v>
      </c>
      <c r="B17" s="285"/>
      <c r="C17" s="285"/>
      <c r="D17" s="285"/>
      <c r="E17" s="285"/>
      <c r="F17" s="287" t="e">
        <f>IF(KostenErschließung/NutzflächeWA&gt;50,50,KostenErschließung/NutzflächeWA)</f>
        <v>#DIV/0!</v>
      </c>
      <c r="G17" s="279"/>
      <c r="H17" s="26"/>
      <c r="I17" s="35" t="s">
        <v>139</v>
      </c>
      <c r="J17" s="30"/>
      <c r="K17" s="15"/>
      <c r="L17" s="15"/>
      <c r="M17" s="15"/>
      <c r="N17" s="15"/>
      <c r="O17" s="5"/>
    </row>
    <row r="18" spans="1:15" ht="13.5">
      <c r="A18" s="37" t="s">
        <v>138</v>
      </c>
      <c r="B18" s="34"/>
      <c r="C18" s="34"/>
      <c r="D18" s="34"/>
      <c r="E18" s="34"/>
      <c r="F18" s="280" t="e">
        <f>IF(KostenAbbruch/NutzflächeWA&gt;50,50,KostenAbbruch/NutzflächeWA)</f>
        <v>#DIV/0!</v>
      </c>
      <c r="G18" s="279"/>
      <c r="H18" s="26"/>
      <c r="I18" s="32" t="s">
        <v>140</v>
      </c>
      <c r="J18" s="33"/>
      <c r="K18" s="34"/>
      <c r="L18" s="34"/>
      <c r="M18" s="34"/>
      <c r="N18" s="34"/>
      <c r="O18" s="5"/>
    </row>
    <row r="19" spans="1:15" ht="14.25">
      <c r="A19" s="14" t="s">
        <v>144</v>
      </c>
      <c r="B19" s="15"/>
      <c r="C19" s="15"/>
      <c r="D19" s="15"/>
      <c r="E19" s="15"/>
      <c r="F19" s="289"/>
      <c r="G19" s="294">
        <f>KaufpreisLiegenschaft+NebenkostenLiegenschaft+KostenErschließung+KostenAbbruch</f>
        <v>0</v>
      </c>
      <c r="H19" s="290"/>
      <c r="I19" s="32" t="s">
        <v>141</v>
      </c>
      <c r="J19" s="33"/>
      <c r="K19" s="34"/>
      <c r="L19" s="34"/>
      <c r="M19" s="34"/>
      <c r="N19" s="34"/>
      <c r="O19" s="5"/>
    </row>
    <row r="20" spans="1:15" ht="13.5">
      <c r="A20" s="291" t="s">
        <v>69</v>
      </c>
      <c r="B20" s="44"/>
      <c r="C20" s="33"/>
      <c r="D20" s="292"/>
      <c r="E20" s="295"/>
      <c r="F20" s="280" t="e">
        <f>2100+F17+F18</f>
        <v>#DIV/0!</v>
      </c>
      <c r="G20" s="293" t="e">
        <f>ROUND(IF(BNZ&gt;60,IF((GrundkostenGesamt)/NutzflächeWA&gt;=(GrenzeGrundkosten/(100+BNZ)*160),GrenzeGrundkosten/(100+BNZ)*160,(GrundkostenGesamt)/NutzflächeWA),IF((GrundkostenGesamt)/NutzflächeWA&gt;=GrenzeGrundkosten,GrenzeGrundkosten,(GrundkostenGesamt)/NutzflächeWA)),2)</f>
        <v>#DIV/0!</v>
      </c>
      <c r="H20" s="26"/>
      <c r="I20" s="35" t="s">
        <v>142</v>
      </c>
      <c r="J20" s="30"/>
      <c r="K20" s="15"/>
      <c r="L20" s="15"/>
      <c r="M20" s="15"/>
      <c r="N20" s="15"/>
      <c r="O20" s="5"/>
    </row>
    <row r="21" spans="1:15" ht="14.25">
      <c r="A21" s="28" t="s">
        <v>20</v>
      </c>
      <c r="B21" s="15"/>
      <c r="C21" s="15"/>
      <c r="D21" s="15"/>
      <c r="E21" s="15"/>
      <c r="F21" s="232" t="s">
        <v>124</v>
      </c>
      <c r="G21" s="231" t="s">
        <v>122</v>
      </c>
      <c r="H21" s="15"/>
      <c r="I21" s="316"/>
      <c r="J21" s="317"/>
      <c r="K21" s="317"/>
      <c r="L21" s="317"/>
      <c r="M21" s="317"/>
      <c r="N21" s="34"/>
      <c r="O21" s="5"/>
    </row>
    <row r="22" spans="1:15" ht="13.5">
      <c r="A22" s="37" t="s">
        <v>21</v>
      </c>
      <c r="B22" s="34"/>
      <c r="C22" s="38"/>
      <c r="D22" s="38" t="s">
        <v>81</v>
      </c>
      <c r="E22" s="145" t="b">
        <v>0</v>
      </c>
      <c r="F22" s="233" t="e">
        <f>IF(Grundkostenanteil=0,5400,7500)</f>
        <v>#DIV/0!</v>
      </c>
      <c r="G22" s="124">
        <f>IF(E22=TRUE,4300*(1+AufschlagEigenheime),4100*(1+AufschlagEigenheime))</f>
        <v>4100</v>
      </c>
      <c r="H22" s="15"/>
      <c r="I22" s="316"/>
      <c r="J22" s="317"/>
      <c r="K22" s="317"/>
      <c r="L22" s="317"/>
      <c r="M22" s="317"/>
      <c r="N22" s="15"/>
      <c r="O22" s="5"/>
    </row>
    <row r="23" spans="1:15" ht="13.5">
      <c r="A23" s="14" t="s">
        <v>22</v>
      </c>
      <c r="B23" s="15"/>
      <c r="C23" s="16"/>
      <c r="D23" s="16"/>
      <c r="E23" s="16"/>
      <c r="F23" s="234" t="e">
        <f>IF(Grundkostenanteil=0,4100,6200)</f>
        <v>#DIV/0!</v>
      </c>
      <c r="G23" s="125">
        <f>IF(E22=TRUE,3900*(1+AufschlagEigenheime),3600*(1+AufschlagEigenheime))</f>
        <v>3600</v>
      </c>
      <c r="H23" s="15"/>
      <c r="I23" s="316"/>
      <c r="J23" s="317"/>
      <c r="K23" s="317"/>
      <c r="L23" s="317"/>
      <c r="M23" s="317"/>
      <c r="N23" s="34"/>
      <c r="O23" s="5"/>
    </row>
    <row r="24" spans="1:15" ht="13.5">
      <c r="A24" s="39" t="s">
        <v>38</v>
      </c>
      <c r="B24" s="40"/>
      <c r="C24" s="34"/>
      <c r="D24" s="38"/>
      <c r="E24" s="38"/>
      <c r="F24" s="34"/>
      <c r="G24" s="124">
        <f>1300*(1+AufschlagEigenheime)</f>
        <v>1300</v>
      </c>
      <c r="H24" s="15"/>
      <c r="I24" s="316"/>
      <c r="J24" s="317"/>
      <c r="K24" s="317"/>
      <c r="L24" s="317"/>
      <c r="M24" s="317"/>
      <c r="N24" s="15"/>
      <c r="O24" s="5"/>
    </row>
    <row r="25" spans="1:21" ht="13.5">
      <c r="A25" s="31" t="s">
        <v>39</v>
      </c>
      <c r="B25" s="15"/>
      <c r="C25" s="16"/>
      <c r="D25" s="16"/>
      <c r="E25" s="16"/>
      <c r="F25" s="15"/>
      <c r="G25" s="125">
        <f>1150*(1+AufschlagEigenheime)</f>
        <v>1150</v>
      </c>
      <c r="H25" s="15"/>
      <c r="I25" s="316"/>
      <c r="J25" s="317"/>
      <c r="K25" s="317"/>
      <c r="L25" s="317"/>
      <c r="M25" s="317"/>
      <c r="N25" s="34"/>
      <c r="O25" s="5"/>
      <c r="T25" s="41"/>
      <c r="U25" s="42"/>
    </row>
    <row r="26" spans="1:21" ht="13.5">
      <c r="A26" s="37" t="s">
        <v>120</v>
      </c>
      <c r="B26" s="34"/>
      <c r="C26" s="38"/>
      <c r="D26" s="38"/>
      <c r="E26" s="38"/>
      <c r="F26" s="230" t="e">
        <f>IF(G26&gt;G33,"Preis zu hoch!","")</f>
        <v>#DIV/0!</v>
      </c>
      <c r="G26" s="265"/>
      <c r="H26" s="15"/>
      <c r="I26" s="316"/>
      <c r="J26" s="317"/>
      <c r="K26" s="317"/>
      <c r="L26" s="317"/>
      <c r="M26" s="317"/>
      <c r="N26" s="15"/>
      <c r="O26" s="5"/>
      <c r="T26" s="41"/>
      <c r="U26" s="42"/>
    </row>
    <row r="27" spans="1:15" ht="13.5">
      <c r="A27" s="14" t="s">
        <v>121</v>
      </c>
      <c r="B27" s="15"/>
      <c r="C27" s="16"/>
      <c r="D27" s="16"/>
      <c r="E27" s="16"/>
      <c r="F27" s="238" t="e">
        <f>IF(G27&gt;G34,"Preis zu hoch!","")</f>
        <v>#DIV/0!</v>
      </c>
      <c r="G27" s="265"/>
      <c r="H27" s="26"/>
      <c r="I27" s="316"/>
      <c r="J27" s="317"/>
      <c r="K27" s="317"/>
      <c r="L27" s="317"/>
      <c r="M27" s="317"/>
      <c r="N27" s="34"/>
      <c r="O27" s="5"/>
    </row>
    <row r="28" spans="1:15" ht="12" customHeight="1">
      <c r="A28" s="14" t="s">
        <v>146</v>
      </c>
      <c r="B28" s="15"/>
      <c r="C28" s="16"/>
      <c r="D28" s="16"/>
      <c r="E28" s="145" t="b">
        <v>0</v>
      </c>
      <c r="F28" s="118"/>
      <c r="G28" s="309">
        <f>IF(E28=TRUE,8%,0)</f>
        <v>0</v>
      </c>
      <c r="H28" s="26"/>
      <c r="I28" s="316"/>
      <c r="J28" s="317"/>
      <c r="K28" s="317"/>
      <c r="L28" s="317"/>
      <c r="M28" s="317"/>
      <c r="N28" s="15"/>
      <c r="O28" s="5"/>
    </row>
    <row r="29" spans="1:15" ht="13.5">
      <c r="A29" s="43" t="s">
        <v>40</v>
      </c>
      <c r="B29" s="33"/>
      <c r="C29" s="33"/>
      <c r="D29" s="44"/>
      <c r="E29" s="44"/>
      <c r="F29" s="121"/>
      <c r="G29" s="124" t="e">
        <f>ROUND(DetailgrenzeBrutto*IF(BauerschwernisProzent=0,1,1+BauerschwernisProzent)+KostenZuschlagBoni+ZuschlagPlanungBrutto+ZuschlagLüftungBrutto,2)</f>
        <v>#DIV/0!</v>
      </c>
      <c r="H29" s="26"/>
      <c r="I29" s="35"/>
      <c r="J29" s="30"/>
      <c r="K29" s="15"/>
      <c r="L29" s="15"/>
      <c r="M29" s="15"/>
      <c r="N29" s="15"/>
      <c r="O29" s="45"/>
    </row>
    <row r="30" spans="1:15" ht="14.25" thickBot="1">
      <c r="A30" s="46" t="s">
        <v>41</v>
      </c>
      <c r="B30" s="30"/>
      <c r="C30" s="30"/>
      <c r="D30" s="36"/>
      <c r="E30" s="36"/>
      <c r="F30" s="122"/>
      <c r="G30" s="125" t="e">
        <f>ROUND(DetailgrenzeNetto*IF(BauerschwernisProzent=0,1,1+BauerschwernisProzent)+KostenZuschlagBoni+ZuschlagPlanungNetto+ZuschlagLüftungNetto,2)</f>
        <v>#DIV/0!</v>
      </c>
      <c r="H30" s="26"/>
      <c r="I30" s="47" t="s">
        <v>37</v>
      </c>
      <c r="J30" s="30"/>
      <c r="K30" s="30"/>
      <c r="L30" s="15"/>
      <c r="M30" s="15"/>
      <c r="N30" s="15"/>
      <c r="O30" s="48">
        <f>SUM(O12:O29)</f>
        <v>0</v>
      </c>
    </row>
    <row r="31" spans="1:15" ht="14.25" thickTop="1">
      <c r="A31" s="43" t="s">
        <v>42</v>
      </c>
      <c r="B31" s="34"/>
      <c r="C31" s="38"/>
      <c r="D31" s="38"/>
      <c r="E31" s="38"/>
      <c r="F31" s="123"/>
      <c r="G31" s="124" t="e">
        <f>ROUND(NFGrenzeBrutto*IF(BauerschwernisProzent=0,1,1+BauerschwernisProzent)+KostenZuschlagBoni+ZuschlagPlanungBrutto+ZuschlagLüftungBrutto,2)</f>
        <v>#DIV/0!</v>
      </c>
      <c r="H31" s="26"/>
      <c r="I31" s="35"/>
      <c r="J31" s="30"/>
      <c r="K31" s="15"/>
      <c r="L31" s="15"/>
      <c r="M31" s="15"/>
      <c r="N31" s="15"/>
      <c r="O31" s="29"/>
    </row>
    <row r="32" spans="1:15" ht="13.5">
      <c r="A32" s="46" t="s">
        <v>43</v>
      </c>
      <c r="B32" s="15"/>
      <c r="C32" s="16"/>
      <c r="D32" s="16"/>
      <c r="E32" s="16"/>
      <c r="F32" s="122"/>
      <c r="G32" s="125" t="e">
        <f>ROUND(NFGrenzeNetto*IF(BauerschwernisProzent=0,1,1+BauerschwernisProzent)+KostenZuschlagBoni+ZuschlagPlanungNetto+ZuschlagLüftungNetto,2)</f>
        <v>#DIV/0!</v>
      </c>
      <c r="H32" s="26"/>
      <c r="I32" s="35" t="s">
        <v>57</v>
      </c>
      <c r="J32" s="15"/>
      <c r="K32" s="15"/>
      <c r="L32" s="15"/>
      <c r="M32" s="15"/>
      <c r="N32" s="15"/>
      <c r="O32" s="6"/>
    </row>
    <row r="33" spans="1:15" ht="13.5">
      <c r="A33" s="43" t="s">
        <v>44</v>
      </c>
      <c r="B33" s="34"/>
      <c r="C33" s="34"/>
      <c r="D33" s="34"/>
      <c r="E33" s="34"/>
      <c r="F33" s="274">
        <v>27000</v>
      </c>
      <c r="G33" s="137" t="e">
        <f>ROUND(TGGrenzeBrutto*(1+AufschlagEigenheime)*(1+BauerschwernisProzent),2)</f>
        <v>#DIV/0!</v>
      </c>
      <c r="H33" s="23"/>
      <c r="I33" s="14" t="s">
        <v>80</v>
      </c>
      <c r="J33" s="15"/>
      <c r="K33" s="15"/>
      <c r="L33" s="15"/>
      <c r="M33" s="15"/>
      <c r="N33" s="15"/>
      <c r="O33" s="5"/>
    </row>
    <row r="34" spans="1:15" ht="14.25" thickBot="1">
      <c r="A34" s="49" t="s">
        <v>45</v>
      </c>
      <c r="B34" s="20"/>
      <c r="C34" s="20"/>
      <c r="D34" s="20"/>
      <c r="E34" s="20"/>
      <c r="F34" s="275">
        <v>23000</v>
      </c>
      <c r="G34" s="138" t="e">
        <f>ROUND(TGGrenzeNetto*(1+AufschlagEigenheime)*(1+BauerschwernisProzent),2)</f>
        <v>#DIV/0!</v>
      </c>
      <c r="H34" s="23"/>
      <c r="I34" s="19"/>
      <c r="J34" s="20"/>
      <c r="K34" s="20"/>
      <c r="L34" s="20"/>
      <c r="M34" s="20"/>
      <c r="N34" s="20"/>
      <c r="O34" s="81"/>
    </row>
    <row r="35" spans="1:15" ht="7.5" customHeight="1" thickBot="1" thickTop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5.75" thickTop="1">
      <c r="A36" s="24" t="s">
        <v>125</v>
      </c>
      <c r="B36" s="50"/>
      <c r="C36" s="8"/>
      <c r="D36" s="51"/>
      <c r="E36" s="52"/>
      <c r="F36" s="8"/>
      <c r="G36" s="53"/>
      <c r="H36" s="23"/>
      <c r="I36" s="54" t="s">
        <v>65</v>
      </c>
      <c r="J36" s="50"/>
      <c r="K36" s="50"/>
      <c r="L36" s="8"/>
      <c r="M36" s="8"/>
      <c r="N36" s="27"/>
      <c r="O36" s="25"/>
    </row>
    <row r="37" spans="1:15" ht="7.5" customHeight="1">
      <c r="A37" s="14"/>
      <c r="B37" s="15"/>
      <c r="C37" s="15"/>
      <c r="D37" s="15"/>
      <c r="E37" s="15"/>
      <c r="F37" s="15"/>
      <c r="G37" s="29"/>
      <c r="H37" s="23"/>
      <c r="I37" s="14"/>
      <c r="J37" s="15"/>
      <c r="K37" s="15"/>
      <c r="L37" s="15"/>
      <c r="M37" s="15"/>
      <c r="N37" s="15"/>
      <c r="O37" s="29"/>
    </row>
    <row r="38" spans="1:15" ht="16.5" customHeight="1">
      <c r="A38" s="247" t="s">
        <v>127</v>
      </c>
      <c r="B38" s="249"/>
      <c r="C38" s="249"/>
      <c r="D38" s="310"/>
      <c r="E38" s="310"/>
      <c r="F38" s="34"/>
      <c r="G38" s="254"/>
      <c r="H38" s="23"/>
      <c r="I38" s="14" t="s">
        <v>63</v>
      </c>
      <c r="J38" s="56"/>
      <c r="K38" s="57"/>
      <c r="L38" s="57"/>
      <c r="M38" s="15"/>
      <c r="N38" s="58" t="s">
        <v>34</v>
      </c>
      <c r="O38" s="126" t="e">
        <f>ROUND((IF(K39*1.2/'Kaufpreis WBF für Eigenbedarf'!D56&lt;=G22*M40,K39*1.2/'Kaufpreis WBF für Eigenbedarf'!D56,G22*M40)),2)</f>
        <v>#DIV/0!</v>
      </c>
    </row>
    <row r="39" spans="1:15" ht="16.5" customHeight="1">
      <c r="A39" s="255" t="s">
        <v>128</v>
      </c>
      <c r="B39" s="256"/>
      <c r="C39" s="256"/>
      <c r="D39" s="311"/>
      <c r="E39" s="311"/>
      <c r="F39" s="41"/>
      <c r="G39" s="146"/>
      <c r="H39" s="23"/>
      <c r="I39" s="31" t="s">
        <v>52</v>
      </c>
      <c r="J39" s="56"/>
      <c r="K39" s="267"/>
      <c r="L39" s="60" t="s">
        <v>32</v>
      </c>
      <c r="M39" s="61" t="e">
        <f>ROUND(O38/DetailgrenzeBrutto,4)</f>
        <v>#DIV/0!</v>
      </c>
      <c r="N39" s="58" t="s">
        <v>35</v>
      </c>
      <c r="O39" s="126" t="e">
        <f>ROUND(IF(K39/'Kaufpreis WBF für Eigenbedarf'!D56&lt;=G23*M40,K39/'Kaufpreis WBF für Eigenbedarf'!D56,G23*M40),2)</f>
        <v>#DIV/0!</v>
      </c>
    </row>
    <row r="40" spans="1:15" ht="16.5" customHeight="1">
      <c r="A40" s="247" t="s">
        <v>118</v>
      </c>
      <c r="B40" s="248"/>
      <c r="C40" s="249"/>
      <c r="D40" s="310"/>
      <c r="E40" s="310"/>
      <c r="F40" s="55" t="s">
        <v>36</v>
      </c>
      <c r="G40" s="243">
        <f>_xlfn.IFERROR(IF(HWB="",0,IF(HWB&lt;=11*(1+3/lcWert),15000,0)),0)</f>
        <v>0</v>
      </c>
      <c r="H40" s="261">
        <f>IF(G40&gt;0,1,0)</f>
        <v>0</v>
      </c>
      <c r="I40" s="62"/>
      <c r="J40" s="56"/>
      <c r="K40" s="15"/>
      <c r="L40" s="15"/>
      <c r="M40" s="263">
        <v>0.1</v>
      </c>
      <c r="N40" s="15"/>
      <c r="O40" s="29"/>
    </row>
    <row r="41" spans="1:15" ht="16.5" customHeight="1">
      <c r="A41" s="250" t="s">
        <v>119</v>
      </c>
      <c r="B41" s="251"/>
      <c r="C41" s="252"/>
      <c r="D41" s="322"/>
      <c r="E41" s="322"/>
      <c r="F41" s="59" t="s">
        <v>36</v>
      </c>
      <c r="G41" s="244">
        <f>_xlfn.IFERROR(IF(COzwei="",0,IF(COzwei&lt;7,10000,0)),0)</f>
        <v>0</v>
      </c>
      <c r="H41" s="261">
        <f aca="true" t="shared" si="0" ref="H41:H48">IF(G41&gt;0,1,0)</f>
        <v>0</v>
      </c>
      <c r="I41" s="14" t="s">
        <v>129</v>
      </c>
      <c r="J41" s="56"/>
      <c r="K41" s="16"/>
      <c r="L41" s="15"/>
      <c r="M41" s="16"/>
      <c r="N41" s="58" t="s">
        <v>34</v>
      </c>
      <c r="O41" s="112" t="e">
        <f>ROUND(KostenPlanungswettbewerb*1.2/SummeWNF,2)</f>
        <v>#DIV/0!</v>
      </c>
    </row>
    <row r="42" spans="1:15" ht="16.5" customHeight="1">
      <c r="A42" s="247" t="s">
        <v>46</v>
      </c>
      <c r="B42" s="248"/>
      <c r="C42" s="249"/>
      <c r="D42" s="321"/>
      <c r="E42" s="321"/>
      <c r="F42" s="55" t="s">
        <v>36</v>
      </c>
      <c r="G42" s="243">
        <f>IF(OI3Index="",0,IF(AND(OI3Index&lt;84,OI3Bilanzgrenze="BG1, BGF"),10000,IF(AND(OI3Index&lt;380,OI3Bilanzgrenze="BG3, BZF ND"),10000,0)))</f>
        <v>0</v>
      </c>
      <c r="H42" s="261">
        <f t="shared" si="0"/>
        <v>0</v>
      </c>
      <c r="I42" s="31" t="s">
        <v>52</v>
      </c>
      <c r="J42" s="56"/>
      <c r="K42" s="267"/>
      <c r="L42" s="15"/>
      <c r="M42" s="16"/>
      <c r="N42" s="58" t="s">
        <v>35</v>
      </c>
      <c r="O42" s="126" t="e">
        <f>ROUND(KostenPlanungswettbewerb/SummeWNF,2)</f>
        <v>#DIV/0!</v>
      </c>
    </row>
    <row r="43" spans="1:15" ht="16.5" customHeight="1">
      <c r="A43" s="250" t="s">
        <v>135</v>
      </c>
      <c r="B43" s="251"/>
      <c r="C43" s="252"/>
      <c r="D43" s="321"/>
      <c r="E43" s="321"/>
      <c r="F43" s="59"/>
      <c r="G43" s="244"/>
      <c r="H43" s="261">
        <f t="shared" si="0"/>
        <v>0</v>
      </c>
      <c r="I43" s="31"/>
      <c r="J43" s="56"/>
      <c r="K43" s="269"/>
      <c r="L43" s="15"/>
      <c r="M43" s="16"/>
      <c r="N43" s="58"/>
      <c r="O43" s="126"/>
    </row>
    <row r="44" spans="1:15" ht="16.5" customHeight="1">
      <c r="A44" s="247" t="s">
        <v>94</v>
      </c>
      <c r="B44" s="248"/>
      <c r="C44" s="249"/>
      <c r="D44" s="4" t="b">
        <v>0</v>
      </c>
      <c r="E44" s="67"/>
      <c r="F44" s="55" t="s">
        <v>36</v>
      </c>
      <c r="G44" s="243">
        <f>IF(D44=TRUE,10000,0)</f>
        <v>0</v>
      </c>
      <c r="H44" s="261">
        <f t="shared" si="0"/>
        <v>0</v>
      </c>
      <c r="I44" s="14" t="s">
        <v>23</v>
      </c>
      <c r="J44" s="56"/>
      <c r="K44" s="16"/>
      <c r="L44" s="15"/>
      <c r="M44" s="16"/>
      <c r="N44" s="58" t="s">
        <v>34</v>
      </c>
      <c r="O44" s="112" t="e">
        <f>ROUND(KostenLüftung*1.2/SummeWNF,2)</f>
        <v>#DIV/0!</v>
      </c>
    </row>
    <row r="45" spans="1:15" ht="16.5" customHeight="1" thickBot="1">
      <c r="A45" s="319" t="s">
        <v>133</v>
      </c>
      <c r="B45" s="320"/>
      <c r="C45" s="320"/>
      <c r="D45" s="4"/>
      <c r="E45" s="67"/>
      <c r="F45" s="323" t="s">
        <v>36</v>
      </c>
      <c r="G45" s="324">
        <f>IF(D46=TRUE,5000,0)</f>
        <v>0</v>
      </c>
      <c r="H45" s="261"/>
      <c r="I45" s="64" t="s">
        <v>52</v>
      </c>
      <c r="J45" s="63"/>
      <c r="K45" s="268"/>
      <c r="L45" s="20"/>
      <c r="M45" s="21"/>
      <c r="N45" s="65" t="s">
        <v>35</v>
      </c>
      <c r="O45" s="127" t="e">
        <f>ROUND(KostenLüftung/SummeWNF,2)</f>
        <v>#DIV/0!</v>
      </c>
    </row>
    <row r="46" spans="1:15" ht="16.5" customHeight="1" thickTop="1">
      <c r="A46" s="319"/>
      <c r="B46" s="320"/>
      <c r="C46" s="320"/>
      <c r="D46" s="241" t="b">
        <v>0</v>
      </c>
      <c r="E46" s="242"/>
      <c r="F46" s="323"/>
      <c r="G46" s="324"/>
      <c r="H46" s="261">
        <f>IF(G45&gt;0,1,0)</f>
        <v>0</v>
      </c>
      <c r="I46" s="325" t="s">
        <v>99</v>
      </c>
      <c r="J46" s="325"/>
      <c r="K46" s="325"/>
      <c r="L46" s="325"/>
      <c r="M46" s="325"/>
      <c r="N46" s="325"/>
      <c r="O46" s="325"/>
    </row>
    <row r="47" spans="1:15" ht="30.75" customHeight="1">
      <c r="A47" s="312" t="s">
        <v>147</v>
      </c>
      <c r="B47" s="313"/>
      <c r="C47" s="313"/>
      <c r="D47" s="4" t="b">
        <v>0</v>
      </c>
      <c r="E47" s="67"/>
      <c r="F47" s="240" t="s">
        <v>36</v>
      </c>
      <c r="G47" s="245">
        <f>IF(D47=TRUE,5000,0)</f>
        <v>0</v>
      </c>
      <c r="H47" s="261">
        <f t="shared" si="0"/>
        <v>0</v>
      </c>
      <c r="I47" s="325"/>
      <c r="J47" s="325"/>
      <c r="K47" s="325"/>
      <c r="L47" s="325"/>
      <c r="M47" s="325"/>
      <c r="N47" s="325"/>
      <c r="O47" s="325"/>
    </row>
    <row r="48" spans="1:15" ht="30.75" customHeight="1">
      <c r="A48" s="319" t="s">
        <v>134</v>
      </c>
      <c r="B48" s="320"/>
      <c r="C48" s="320"/>
      <c r="D48" s="4" t="b">
        <v>0</v>
      </c>
      <c r="E48" s="67"/>
      <c r="F48" s="239" t="s">
        <v>36</v>
      </c>
      <c r="G48" s="246">
        <f>IF(D48=TRUE,5000,0)</f>
        <v>0</v>
      </c>
      <c r="H48" s="261">
        <f t="shared" si="0"/>
        <v>0</v>
      </c>
      <c r="I48" s="326" t="s">
        <v>131</v>
      </c>
      <c r="J48" s="326"/>
      <c r="K48" s="326"/>
      <c r="L48" s="326"/>
      <c r="M48" s="326"/>
      <c r="N48" s="326"/>
      <c r="O48" s="326"/>
    </row>
    <row r="49" spans="1:15" ht="16.5" customHeight="1">
      <c r="A49" s="247" t="s">
        <v>132</v>
      </c>
      <c r="B49" s="248"/>
      <c r="C49" s="249"/>
      <c r="D49" s="4" t="b">
        <v>0</v>
      </c>
      <c r="E49" s="67"/>
      <c r="F49" s="55" t="s">
        <v>36</v>
      </c>
      <c r="G49" s="243">
        <f>IF(D49=TRUE,40000,0)</f>
        <v>0</v>
      </c>
      <c r="H49" s="261"/>
      <c r="I49" s="326"/>
      <c r="J49" s="326"/>
      <c r="K49" s="326"/>
      <c r="L49" s="326"/>
      <c r="M49" s="326"/>
      <c r="N49" s="326"/>
      <c r="O49" s="326"/>
    </row>
    <row r="50" spans="1:15" ht="16.5" customHeight="1">
      <c r="A50" s="258">
        <f>IF(AND(G49&gt;0,SUM(G40:G42)&gt;0),"Der Klima-Aktiv-Gold Standard Bonus ist nicht mit Klimaschutz-Zuschägen kombinierbar!","")</f>
      </c>
      <c r="B50" s="56"/>
      <c r="C50" s="15"/>
      <c r="D50" s="270"/>
      <c r="E50" s="16"/>
      <c r="F50" s="59"/>
      <c r="G50" s="126"/>
      <c r="H50" s="23"/>
      <c r="I50" s="326"/>
      <c r="J50" s="326"/>
      <c r="K50" s="326"/>
      <c r="L50" s="326"/>
      <c r="M50" s="326"/>
      <c r="N50" s="326"/>
      <c r="O50" s="326"/>
    </row>
    <row r="51" spans="1:8" ht="16.5" customHeight="1">
      <c r="A51" s="14" t="s">
        <v>126</v>
      </c>
      <c r="B51" s="56"/>
      <c r="C51" s="15"/>
      <c r="D51" s="270"/>
      <c r="E51" s="16"/>
      <c r="F51" s="59"/>
      <c r="G51" s="244">
        <f>IF(D49=TRUE,100000+SUM(G44:G49),100000+SUM(G40:G48))</f>
        <v>100000</v>
      </c>
      <c r="H51" s="23"/>
    </row>
    <row r="52" spans="1:9" ht="16.5" customHeight="1" thickBot="1">
      <c r="A52" s="19" t="s">
        <v>125</v>
      </c>
      <c r="B52" s="63"/>
      <c r="C52" s="20"/>
      <c r="D52" s="271"/>
      <c r="E52" s="21"/>
      <c r="F52" s="257"/>
      <c r="G52" s="262">
        <f>IF(D49=TRUE,400,IF(SUM(H40:H48)&gt;1,350,0))</f>
        <v>0</v>
      </c>
      <c r="H52" s="23"/>
      <c r="I52" s="260"/>
    </row>
    <row r="53" spans="1:6" ht="17.25" customHeight="1" thickTop="1">
      <c r="A53" s="50"/>
      <c r="B53" s="50"/>
      <c r="C53" s="50"/>
      <c r="D53" s="8"/>
      <c r="E53" s="8"/>
      <c r="F53" s="253"/>
    </row>
    <row r="54" spans="2:16" ht="14.2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2:16" ht="14.25">
      <c r="B55" s="66"/>
      <c r="C55" s="66"/>
      <c r="D55" s="66"/>
      <c r="E55" s="66"/>
      <c r="F55" s="66"/>
      <c r="G55" s="259"/>
      <c r="H55" s="66"/>
      <c r="I55" s="66"/>
      <c r="J55" s="66"/>
      <c r="K55" s="66"/>
      <c r="L55" s="66"/>
      <c r="M55" s="66"/>
      <c r="N55" s="66"/>
      <c r="O55" s="66"/>
      <c r="P55" s="66"/>
    </row>
    <row r="56" spans="1:16" ht="14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8" ht="13.5">
      <c r="C58" s="15"/>
    </row>
    <row r="59" ht="14.25">
      <c r="F59" s="66"/>
    </row>
  </sheetData>
  <sheetProtection password="C609" sheet="1" formatColumns="0"/>
  <mergeCells count="30">
    <mergeCell ref="I21:M21"/>
    <mergeCell ref="I48:O50"/>
    <mergeCell ref="I25:M25"/>
    <mergeCell ref="I24:M24"/>
    <mergeCell ref="E1:M1"/>
    <mergeCell ref="E2:M2"/>
    <mergeCell ref="E3:M3"/>
    <mergeCell ref="E4:M4"/>
    <mergeCell ref="E5:M5"/>
    <mergeCell ref="E6:M6"/>
    <mergeCell ref="I22:M22"/>
    <mergeCell ref="A48:C48"/>
    <mergeCell ref="D42:E42"/>
    <mergeCell ref="D43:E43"/>
    <mergeCell ref="D41:E41"/>
    <mergeCell ref="D40:E40"/>
    <mergeCell ref="A45:C46"/>
    <mergeCell ref="F45:F46"/>
    <mergeCell ref="G45:G46"/>
    <mergeCell ref="I46:O47"/>
    <mergeCell ref="D38:E38"/>
    <mergeCell ref="D39:E39"/>
    <mergeCell ref="A47:C47"/>
    <mergeCell ref="E7:M7"/>
    <mergeCell ref="E8:M8"/>
    <mergeCell ref="I28:M28"/>
    <mergeCell ref="I27:M27"/>
    <mergeCell ref="I26:M26"/>
    <mergeCell ref="I23:M23"/>
    <mergeCell ref="D15:F15"/>
  </mergeCells>
  <conditionalFormatting sqref="G33">
    <cfRule type="expression" priority="10" dxfId="12" stopIfTrue="1">
      <formula>$F$26="Preis zu hoch!"</formula>
    </cfRule>
  </conditionalFormatting>
  <conditionalFormatting sqref="G34">
    <cfRule type="expression" priority="9" dxfId="12" stopIfTrue="1">
      <formula>$F$27="Preis zu hoch!"</formula>
    </cfRule>
  </conditionalFormatting>
  <conditionalFormatting sqref="F17">
    <cfRule type="expression" priority="3" dxfId="13" stopIfTrue="1">
      <formula>F17&lt;=0</formula>
    </cfRule>
  </conditionalFormatting>
  <conditionalFormatting sqref="F18:F19">
    <cfRule type="expression" priority="2" dxfId="14" stopIfTrue="1">
      <formula>F18&lt;=0</formula>
    </cfRule>
  </conditionalFormatting>
  <conditionalFormatting sqref="D15">
    <cfRule type="expression" priority="1" dxfId="13" stopIfTrue="1">
      <formula>D15&lt;=0</formula>
    </cfRule>
  </conditionalFormatting>
  <dataValidations count="2">
    <dataValidation type="list" allowBlank="1" showInputMessage="1" showErrorMessage="1" sqref="D43:E43">
      <formula1>"BG1, BGF,BG3, BZF ND"</formula1>
    </dataValidation>
    <dataValidation type="whole" allowBlank="1" showInputMessage="1" showErrorMessage="1" errorTitle="Ungültige PLZ" error="Bitte geben Sie eine Postleitzahl einer Gemeinde in Vorarlberg ein!" sqref="E2:M2">
      <formula1>6700</formula1>
      <formula2>6993</formula2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8" r:id="rId3"/>
  <headerFooter>
    <oddFooter>&amp;C&amp;"Century Gothic,Standard"]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AD78"/>
  <sheetViews>
    <sheetView showGridLines="0" workbookViewId="0" topLeftCell="A1">
      <selection activeCell="H3" sqref="H3"/>
    </sheetView>
  </sheetViews>
  <sheetFormatPr defaultColWidth="12" defaultRowHeight="12.75"/>
  <cols>
    <col min="1" max="1" width="5.83203125" style="13" customWidth="1"/>
    <col min="2" max="2" width="9" style="13" customWidth="1"/>
    <col min="3" max="3" width="7.66015625" style="13" customWidth="1"/>
    <col min="4" max="4" width="10.83203125" style="177" customWidth="1"/>
    <col min="5" max="5" width="8.16015625" style="177" customWidth="1"/>
    <col min="6" max="6" width="8.16015625" style="13" customWidth="1"/>
    <col min="7" max="7" width="16.16015625" style="13" customWidth="1"/>
    <col min="8" max="8" width="11.5" style="178" customWidth="1"/>
    <col min="9" max="9" width="14.83203125" style="178" customWidth="1"/>
    <col min="10" max="10" width="12.83203125" style="178" customWidth="1"/>
    <col min="11" max="11" width="9.83203125" style="13" customWidth="1"/>
    <col min="12" max="12" width="12.83203125" style="13" customWidth="1"/>
    <col min="13" max="13" width="10.16015625" style="13" customWidth="1"/>
    <col min="14" max="14" width="11.66015625" style="13" customWidth="1"/>
    <col min="15" max="15" width="9.16015625" style="13" customWidth="1"/>
    <col min="16" max="16" width="11.66015625" style="13" customWidth="1"/>
    <col min="17" max="17" width="10.5" style="13" customWidth="1"/>
    <col min="18" max="18" width="10.16015625" style="169" customWidth="1"/>
    <col min="19" max="19" width="8.5" style="169" customWidth="1"/>
    <col min="20" max="20" width="9.83203125" style="169" customWidth="1"/>
    <col min="21" max="21" width="13.5" style="13" customWidth="1"/>
    <col min="22" max="22" width="12.83203125" style="13" customWidth="1"/>
    <col min="23" max="23" width="8.66015625" style="13" customWidth="1"/>
    <col min="24" max="24" width="12.5" style="13" customWidth="1"/>
    <col min="25" max="25" width="14.83203125" style="170" customWidth="1"/>
    <col min="26" max="26" width="16.66015625" style="13" bestFit="1" customWidth="1"/>
    <col min="27" max="27" width="9.33203125" style="13" customWidth="1"/>
    <col min="28" max="28" width="12" style="13" customWidth="1"/>
    <col min="29" max="29" width="13.5" style="13" customWidth="1"/>
    <col min="30" max="16384" width="12" style="13" customWidth="1"/>
  </cols>
  <sheetData>
    <row r="1" spans="1:20" ht="14.25" thickTop="1">
      <c r="A1" s="7" t="s">
        <v>19</v>
      </c>
      <c r="B1" s="8"/>
      <c r="C1" s="8"/>
      <c r="D1" s="165"/>
      <c r="E1" s="165"/>
      <c r="F1" s="166"/>
      <c r="G1" s="166"/>
      <c r="H1" s="166">
        <f>'Allgemeine Angaben'!E1</f>
        <v>0</v>
      </c>
      <c r="I1" s="167"/>
      <c r="J1" s="167"/>
      <c r="K1" s="166"/>
      <c r="L1" s="166"/>
      <c r="M1" s="166"/>
      <c r="N1" s="166"/>
      <c r="O1" s="166"/>
      <c r="P1" s="166"/>
      <c r="Q1" s="166"/>
      <c r="R1" s="168"/>
      <c r="T1" s="13"/>
    </row>
    <row r="2" spans="1:18" ht="13.5">
      <c r="A2" s="14" t="s">
        <v>33</v>
      </c>
      <c r="B2" s="15"/>
      <c r="C2" s="15"/>
      <c r="D2" s="171"/>
      <c r="E2" s="171"/>
      <c r="F2" s="41"/>
      <c r="G2" s="41"/>
      <c r="H2" s="41" t="str">
        <f>'Allgemeine Angaben'!E4&amp;" "&amp;'Allgemeine Angaben'!E5&amp;", "&amp;'Allgemeine Angaben'!E2&amp;" "&amp;'Allgemeine Angaben'!E3</f>
        <v> ,  </v>
      </c>
      <c r="I2" s="12"/>
      <c r="J2" s="12"/>
      <c r="K2" s="41"/>
      <c r="L2" s="41"/>
      <c r="M2" s="41"/>
      <c r="N2" s="41"/>
      <c r="O2" s="41"/>
      <c r="P2" s="41"/>
      <c r="Q2" s="41"/>
      <c r="R2" s="172"/>
    </row>
    <row r="3" spans="1:18" ht="13.5">
      <c r="A3" s="14" t="s">
        <v>30</v>
      </c>
      <c r="B3" s="15"/>
      <c r="C3" s="15"/>
      <c r="D3" s="171"/>
      <c r="E3" s="171"/>
      <c r="F3" s="41"/>
      <c r="G3" s="41"/>
      <c r="H3" s="41">
        <f>IF('Allgemeine Angaben'!E6="","",'Allgemeine Angaben'!E6)</f>
      </c>
      <c r="I3" s="12"/>
      <c r="J3" s="12"/>
      <c r="K3" s="41"/>
      <c r="L3" s="41"/>
      <c r="M3" s="41"/>
      <c r="N3" s="41"/>
      <c r="O3" s="41"/>
      <c r="P3" s="41"/>
      <c r="Q3" s="41"/>
      <c r="R3" s="172"/>
    </row>
    <row r="4" spans="1:18" ht="14.25" thickBot="1">
      <c r="A4" s="19" t="s">
        <v>31</v>
      </c>
      <c r="B4" s="20"/>
      <c r="C4" s="20"/>
      <c r="D4" s="173"/>
      <c r="E4" s="173"/>
      <c r="F4" s="174"/>
      <c r="G4" s="174"/>
      <c r="H4" s="174">
        <f>'Allgemeine Angaben'!E7</f>
        <v>0</v>
      </c>
      <c r="I4" s="175"/>
      <c r="J4" s="175"/>
      <c r="K4" s="174"/>
      <c r="L4" s="174"/>
      <c r="M4" s="174"/>
      <c r="N4" s="174"/>
      <c r="O4" s="174"/>
      <c r="P4" s="174"/>
      <c r="Q4" s="174"/>
      <c r="R4" s="176"/>
    </row>
    <row r="5" ht="21" customHeight="1" thickBot="1" thickTop="1"/>
    <row r="6" spans="1:30" ht="20.25" customHeight="1" thickBot="1" thickTop="1">
      <c r="A6" s="328" t="s">
        <v>29</v>
      </c>
      <c r="B6" s="331" t="s">
        <v>24</v>
      </c>
      <c r="C6" s="340" t="s">
        <v>117</v>
      </c>
      <c r="D6" s="340" t="s">
        <v>61</v>
      </c>
      <c r="E6" s="340" t="s">
        <v>82</v>
      </c>
      <c r="F6" s="369" t="s">
        <v>83</v>
      </c>
      <c r="G6" s="347" t="s">
        <v>67</v>
      </c>
      <c r="H6" s="347" t="s">
        <v>17</v>
      </c>
      <c r="I6" s="347" t="s">
        <v>58</v>
      </c>
      <c r="J6" s="361" t="s">
        <v>86</v>
      </c>
      <c r="K6" s="361" t="s">
        <v>87</v>
      </c>
      <c r="L6" s="362"/>
      <c r="M6" s="374" t="s">
        <v>93</v>
      </c>
      <c r="N6" s="375"/>
      <c r="O6" s="375"/>
      <c r="P6" s="376"/>
      <c r="Q6" s="374" t="s">
        <v>88</v>
      </c>
      <c r="R6" s="375"/>
      <c r="S6" s="375"/>
      <c r="T6" s="375"/>
      <c r="U6" s="375"/>
      <c r="V6" s="375"/>
      <c r="W6" s="361" t="s">
        <v>90</v>
      </c>
      <c r="X6" s="362"/>
      <c r="Y6" s="347" t="s">
        <v>59</v>
      </c>
      <c r="Z6" s="347" t="s">
        <v>60</v>
      </c>
      <c r="AA6" s="361" t="s">
        <v>74</v>
      </c>
      <c r="AB6" s="361" t="s">
        <v>70</v>
      </c>
      <c r="AC6" s="347" t="s">
        <v>123</v>
      </c>
      <c r="AD6" s="347" t="s">
        <v>130</v>
      </c>
    </row>
    <row r="7" spans="1:30" ht="14.25" customHeight="1">
      <c r="A7" s="329"/>
      <c r="B7" s="332"/>
      <c r="C7" s="346"/>
      <c r="D7" s="341"/>
      <c r="E7" s="341"/>
      <c r="F7" s="370"/>
      <c r="G7" s="348"/>
      <c r="H7" s="348"/>
      <c r="I7" s="348"/>
      <c r="J7" s="372"/>
      <c r="K7" s="363"/>
      <c r="L7" s="364"/>
      <c r="M7" s="343" t="s">
        <v>84</v>
      </c>
      <c r="N7" s="350" t="s">
        <v>85</v>
      </c>
      <c r="O7" s="350" t="s">
        <v>91</v>
      </c>
      <c r="P7" s="379"/>
      <c r="Q7" s="343" t="s">
        <v>66</v>
      </c>
      <c r="R7" s="337" t="s">
        <v>89</v>
      </c>
      <c r="S7" s="337" t="s">
        <v>27</v>
      </c>
      <c r="T7" s="350" t="s">
        <v>6</v>
      </c>
      <c r="U7" s="351"/>
      <c r="V7" s="334" t="s">
        <v>26</v>
      </c>
      <c r="W7" s="363"/>
      <c r="X7" s="364"/>
      <c r="Y7" s="348"/>
      <c r="Z7" s="348" t="s">
        <v>1</v>
      </c>
      <c r="AA7" s="363" t="s">
        <v>1</v>
      </c>
      <c r="AB7" s="363" t="s">
        <v>1</v>
      </c>
      <c r="AC7" s="348"/>
      <c r="AD7" s="348"/>
    </row>
    <row r="8" spans="1:30" ht="12.75" customHeight="1">
      <c r="A8" s="329"/>
      <c r="B8" s="332"/>
      <c r="C8" s="346"/>
      <c r="D8" s="341"/>
      <c r="E8" s="341"/>
      <c r="F8" s="370"/>
      <c r="G8" s="348"/>
      <c r="H8" s="348"/>
      <c r="I8" s="348"/>
      <c r="J8" s="372"/>
      <c r="K8" s="363"/>
      <c r="L8" s="364"/>
      <c r="M8" s="367"/>
      <c r="N8" s="352"/>
      <c r="O8" s="352"/>
      <c r="P8" s="364"/>
      <c r="Q8" s="344"/>
      <c r="R8" s="338"/>
      <c r="S8" s="338"/>
      <c r="T8" s="352"/>
      <c r="U8" s="353"/>
      <c r="V8" s="335"/>
      <c r="W8" s="363"/>
      <c r="X8" s="364"/>
      <c r="Y8" s="348"/>
      <c r="Z8" s="348"/>
      <c r="AA8" s="363"/>
      <c r="AB8" s="363"/>
      <c r="AC8" s="348"/>
      <c r="AD8" s="348"/>
    </row>
    <row r="9" spans="1:30" ht="12.75" customHeight="1">
      <c r="A9" s="329"/>
      <c r="B9" s="332"/>
      <c r="C9" s="346"/>
      <c r="D9" s="341"/>
      <c r="E9" s="341"/>
      <c r="F9" s="370"/>
      <c r="G9" s="348"/>
      <c r="H9" s="348"/>
      <c r="I9" s="348"/>
      <c r="J9" s="372"/>
      <c r="K9" s="363"/>
      <c r="L9" s="364"/>
      <c r="M9" s="367"/>
      <c r="N9" s="352"/>
      <c r="O9" s="352"/>
      <c r="P9" s="364"/>
      <c r="Q9" s="344"/>
      <c r="R9" s="338"/>
      <c r="S9" s="338"/>
      <c r="T9" s="352"/>
      <c r="U9" s="353"/>
      <c r="V9" s="335"/>
      <c r="W9" s="363"/>
      <c r="X9" s="364"/>
      <c r="Y9" s="348"/>
      <c r="Z9" s="348" t="s">
        <v>2</v>
      </c>
      <c r="AA9" s="363" t="s">
        <v>2</v>
      </c>
      <c r="AB9" s="363" t="s">
        <v>2</v>
      </c>
      <c r="AC9" s="348"/>
      <c r="AD9" s="348"/>
    </row>
    <row r="10" spans="1:30" ht="12.75" customHeight="1">
      <c r="A10" s="329"/>
      <c r="B10" s="332"/>
      <c r="C10" s="346"/>
      <c r="D10" s="341"/>
      <c r="E10" s="341"/>
      <c r="F10" s="370"/>
      <c r="G10" s="348"/>
      <c r="H10" s="348"/>
      <c r="I10" s="348"/>
      <c r="J10" s="372"/>
      <c r="K10" s="363"/>
      <c r="L10" s="364"/>
      <c r="M10" s="367"/>
      <c r="N10" s="352"/>
      <c r="O10" s="352"/>
      <c r="P10" s="364"/>
      <c r="Q10" s="344"/>
      <c r="R10" s="338"/>
      <c r="S10" s="338"/>
      <c r="T10" s="352"/>
      <c r="U10" s="353"/>
      <c r="V10" s="335"/>
      <c r="W10" s="363"/>
      <c r="X10" s="364"/>
      <c r="Y10" s="348"/>
      <c r="Z10" s="348" t="s">
        <v>3</v>
      </c>
      <c r="AA10" s="363" t="s">
        <v>3</v>
      </c>
      <c r="AB10" s="363" t="s">
        <v>3</v>
      </c>
      <c r="AC10" s="348"/>
      <c r="AD10" s="348"/>
    </row>
    <row r="11" spans="1:30" ht="13.5" customHeight="1">
      <c r="A11" s="329"/>
      <c r="B11" s="332"/>
      <c r="C11" s="346"/>
      <c r="D11" s="341"/>
      <c r="E11" s="341"/>
      <c r="F11" s="370"/>
      <c r="G11" s="348"/>
      <c r="H11" s="348"/>
      <c r="I11" s="348"/>
      <c r="J11" s="372"/>
      <c r="K11" s="363"/>
      <c r="L11" s="364"/>
      <c r="M11" s="367"/>
      <c r="N11" s="352"/>
      <c r="O11" s="352"/>
      <c r="P11" s="364"/>
      <c r="Q11" s="344"/>
      <c r="R11" s="338"/>
      <c r="S11" s="338"/>
      <c r="T11" s="352"/>
      <c r="U11" s="353"/>
      <c r="V11" s="335"/>
      <c r="W11" s="363"/>
      <c r="X11" s="364"/>
      <c r="Y11" s="348"/>
      <c r="Z11" s="348" t="s">
        <v>15</v>
      </c>
      <c r="AA11" s="363" t="s">
        <v>15</v>
      </c>
      <c r="AB11" s="363" t="s">
        <v>15</v>
      </c>
      <c r="AC11" s="348"/>
      <c r="AD11" s="348"/>
    </row>
    <row r="12" spans="1:30" ht="13.5">
      <c r="A12" s="329"/>
      <c r="B12" s="332"/>
      <c r="C12" s="346"/>
      <c r="D12" s="341"/>
      <c r="E12" s="341"/>
      <c r="F12" s="370"/>
      <c r="G12" s="348"/>
      <c r="H12" s="358"/>
      <c r="I12" s="348"/>
      <c r="J12" s="373"/>
      <c r="K12" s="365"/>
      <c r="L12" s="366"/>
      <c r="M12" s="368"/>
      <c r="N12" s="354"/>
      <c r="O12" s="354"/>
      <c r="P12" s="366"/>
      <c r="Q12" s="345"/>
      <c r="R12" s="339"/>
      <c r="S12" s="339"/>
      <c r="T12" s="354"/>
      <c r="U12" s="355"/>
      <c r="V12" s="336"/>
      <c r="W12" s="365"/>
      <c r="X12" s="366"/>
      <c r="Y12" s="358"/>
      <c r="Z12" s="358" t="s">
        <v>14</v>
      </c>
      <c r="AA12" s="365" t="s">
        <v>14</v>
      </c>
      <c r="AB12" s="365" t="s">
        <v>14</v>
      </c>
      <c r="AC12" s="358"/>
      <c r="AD12" s="358"/>
    </row>
    <row r="13" spans="1:30" ht="14.25">
      <c r="A13" s="329"/>
      <c r="B13" s="332"/>
      <c r="C13" s="346"/>
      <c r="D13" s="341"/>
      <c r="E13" s="341"/>
      <c r="F13" s="370"/>
      <c r="G13" s="348"/>
      <c r="H13" s="179"/>
      <c r="I13" s="348"/>
      <c r="J13" s="143" t="e">
        <f>Grundkostenanteil</f>
        <v>#DIV/0!</v>
      </c>
      <c r="K13" s="359" t="e">
        <f>ROUND(KaufpreisLiegenschaft/Grundstücksfläche*20%,2)</f>
        <v>#DIV/0!</v>
      </c>
      <c r="L13" s="360"/>
      <c r="M13" s="93">
        <f>NebenflAllgemein</f>
        <v>0</v>
      </c>
      <c r="N13" s="142">
        <f>TGallgemein</f>
        <v>0</v>
      </c>
      <c r="O13" s="158">
        <f>GemeinschaftsRaum</f>
        <v>0</v>
      </c>
      <c r="P13" s="144"/>
      <c r="Q13" s="180"/>
      <c r="R13" s="180"/>
      <c r="S13" s="180"/>
      <c r="T13" s="180"/>
      <c r="U13" s="180"/>
      <c r="V13" s="181"/>
      <c r="W13" s="180"/>
      <c r="X13" s="181"/>
      <c r="Y13" s="182"/>
      <c r="Z13" s="183"/>
      <c r="AA13" s="184"/>
      <c r="AB13" s="183"/>
      <c r="AC13" s="183"/>
      <c r="AD13" s="193"/>
    </row>
    <row r="14" spans="1:30" ht="15" customHeight="1" thickBot="1">
      <c r="A14" s="329"/>
      <c r="B14" s="332"/>
      <c r="C14" s="346"/>
      <c r="D14" s="342"/>
      <c r="E14" s="342"/>
      <c r="F14" s="371"/>
      <c r="G14" s="349"/>
      <c r="H14" s="186" t="s">
        <v>18</v>
      </c>
      <c r="I14" s="349"/>
      <c r="J14" s="187" t="s">
        <v>68</v>
      </c>
      <c r="K14" s="356" t="s">
        <v>76</v>
      </c>
      <c r="L14" s="357"/>
      <c r="M14" s="187"/>
      <c r="N14" s="188"/>
      <c r="O14" s="188"/>
      <c r="P14" s="189"/>
      <c r="Q14" s="190"/>
      <c r="R14" s="190"/>
      <c r="S14" s="190"/>
      <c r="T14" s="190"/>
      <c r="U14" s="190"/>
      <c r="V14" s="191"/>
      <c r="W14" s="192"/>
      <c r="X14" s="191"/>
      <c r="Y14" s="182"/>
      <c r="Z14" s="183"/>
      <c r="AA14" s="193"/>
      <c r="AB14" s="183"/>
      <c r="AC14" s="183"/>
      <c r="AD14" s="193"/>
    </row>
    <row r="15" spans="1:30" s="210" customFormat="1" ht="17.25" customHeight="1" thickBot="1">
      <c r="A15" s="330"/>
      <c r="B15" s="333"/>
      <c r="C15" s="226"/>
      <c r="D15" s="194" t="s">
        <v>0</v>
      </c>
      <c r="E15" s="195"/>
      <c r="F15" s="196" t="s">
        <v>16</v>
      </c>
      <c r="G15" s="197" t="s">
        <v>5</v>
      </c>
      <c r="H15" s="197" t="s">
        <v>5</v>
      </c>
      <c r="I15" s="198" t="s">
        <v>5</v>
      </c>
      <c r="J15" s="197" t="s">
        <v>5</v>
      </c>
      <c r="K15" s="199" t="s">
        <v>0</v>
      </c>
      <c r="L15" s="200" t="s">
        <v>5</v>
      </c>
      <c r="M15" s="199" t="s">
        <v>0</v>
      </c>
      <c r="N15" s="201" t="s">
        <v>25</v>
      </c>
      <c r="O15" s="202" t="s">
        <v>0</v>
      </c>
      <c r="P15" s="203" t="s">
        <v>5</v>
      </c>
      <c r="Q15" s="204" t="s">
        <v>0</v>
      </c>
      <c r="R15" s="205" t="s">
        <v>0</v>
      </c>
      <c r="S15" s="205" t="s">
        <v>0</v>
      </c>
      <c r="T15" s="205" t="s">
        <v>0</v>
      </c>
      <c r="U15" s="205" t="s">
        <v>5</v>
      </c>
      <c r="V15" s="206" t="s">
        <v>25</v>
      </c>
      <c r="W15" s="206" t="s">
        <v>25</v>
      </c>
      <c r="X15" s="206" t="s">
        <v>5</v>
      </c>
      <c r="Y15" s="198" t="s">
        <v>5</v>
      </c>
      <c r="Z15" s="207" t="s">
        <v>4</v>
      </c>
      <c r="AA15" s="208"/>
      <c r="AB15" s="207" t="s">
        <v>4</v>
      </c>
      <c r="AC15" s="207"/>
      <c r="AD15" s="208"/>
    </row>
    <row r="16" spans="1:30" ht="16.5" customHeight="1">
      <c r="A16" s="276">
        <v>1</v>
      </c>
      <c r="B16" s="70"/>
      <c r="C16" s="228"/>
      <c r="D16" s="79"/>
      <c r="E16" s="114" t="b">
        <v>0</v>
      </c>
      <c r="F16" s="82" t="e">
        <f aca="true" t="shared" si="0" ref="F16:F55">$F$56/SummeWNF*D16</f>
        <v>#DIV/0!</v>
      </c>
      <c r="G16" s="277"/>
      <c r="H16" s="278"/>
      <c r="I16" s="98">
        <f>G16-H16</f>
        <v>0</v>
      </c>
      <c r="J16" s="98" t="e">
        <f>ROUND(D16*J$13,2)</f>
        <v>#DIV/0!</v>
      </c>
      <c r="K16" s="71"/>
      <c r="L16" s="103" t="e">
        <f>ROUND(IF(K16&lt;=100,K16*Gartenanteil,100*Gartenanteil),2)</f>
        <v>#DIV/0!</v>
      </c>
      <c r="M16" s="82" t="e">
        <f aca="true" t="shared" si="1" ref="M16:M23">ROUND($M$13*F16/100,2)</f>
        <v>#DIV/0!</v>
      </c>
      <c r="N16" s="86" t="e">
        <f>ROUND($N$13*F16/100,2)</f>
        <v>#DIV/0!</v>
      </c>
      <c r="O16" s="150" t="e">
        <f>ROUND($O$13*F16/100,2)</f>
        <v>#DIV/0!</v>
      </c>
      <c r="P16" s="155" t="e">
        <f aca="true" t="shared" si="2" ref="P16:P55">O16*zulässKostWNFbrutto</f>
        <v>#DIV/0!</v>
      </c>
      <c r="Q16" s="75"/>
      <c r="R16" s="76"/>
      <c r="S16" s="76"/>
      <c r="T16" s="82" t="e">
        <f aca="true" t="shared" si="3" ref="T16:T23">ROUND(IF(Q16&gt;D16/2,D16/2+R16+S16+M16,Q16+R16+S16+M16),2)</f>
        <v>#DIV/0!</v>
      </c>
      <c r="U16" s="98" t="e">
        <f aca="true" t="shared" si="4" ref="U16:U55">ROUND(T16*zulässKostNebenflBrutto,2)</f>
        <v>#DIV/0!</v>
      </c>
      <c r="V16" s="77"/>
      <c r="W16" s="88" t="e">
        <f aca="true" t="shared" si="5" ref="W16:W23">V16+N16</f>
        <v>#DIV/0!</v>
      </c>
      <c r="X16" s="88" t="e">
        <f aca="true" t="shared" si="6" ref="X16:X55">ROUND(W16*PreisTGBrutto,2)</f>
        <v>#DIV/0!</v>
      </c>
      <c r="Y16" s="109" t="e">
        <f>G16-J16-H16-L16-U16-X16</f>
        <v>#DIV/0!</v>
      </c>
      <c r="Z16" s="128" t="e">
        <f>Y16/(D16+O16)</f>
        <v>#DIV/0!</v>
      </c>
      <c r="AA16" s="131" t="e">
        <f aca="true" t="shared" si="7" ref="AA16:AA55">IF(AC16&lt;=PauschalgrenzeBrutto,"Ja",IF(Z16&lt;=zulässKostWNFbrutto,"Ja",IF(AD16&lt;100%,"Kürzung","Nein")))</f>
        <v>#DIV/0!</v>
      </c>
      <c r="AB16" s="128" t="e">
        <f aca="true" t="shared" si="8" ref="AB16:AB55">Z16-zulässKostWNFbrutto</f>
        <v>#DIV/0!</v>
      </c>
      <c r="AC16" s="128" t="e">
        <f>I16/D16</f>
        <v>#DIV/0!</v>
      </c>
      <c r="AD16" s="300" t="e">
        <f>IF(AC16&lt;=PauschalgrenzeBrutto,"pauschal",IF(AB16&lt;0,"Ja",LOOKUP(AB16,TabelleÜberschreitung€,TabelleÜberschreitungProzent)))</f>
        <v>#DIV/0!</v>
      </c>
    </row>
    <row r="17" spans="1:30" ht="16.5" customHeight="1">
      <c r="A17" s="68">
        <v>2</v>
      </c>
      <c r="B17" s="69"/>
      <c r="C17" s="227"/>
      <c r="D17" s="79"/>
      <c r="E17" s="114" t="b">
        <v>0</v>
      </c>
      <c r="F17" s="83" t="e">
        <f t="shared" si="0"/>
        <v>#DIV/0!</v>
      </c>
      <c r="G17" s="95"/>
      <c r="H17" s="97"/>
      <c r="I17" s="99">
        <f>G17-H17</f>
        <v>0</v>
      </c>
      <c r="J17" s="99" t="e">
        <f aca="true" t="shared" si="9" ref="J17:J55">ROUND(D17*J$13,2)</f>
        <v>#DIV/0!</v>
      </c>
      <c r="K17" s="71"/>
      <c r="L17" s="104" t="e">
        <f>ROUND(IF(K17&lt;=100,K17*Gartenanteil,100*Gartenanteil),2)</f>
        <v>#DIV/0!</v>
      </c>
      <c r="M17" s="83" t="e">
        <f t="shared" si="1"/>
        <v>#DIV/0!</v>
      </c>
      <c r="N17" s="87" t="e">
        <f aca="true" t="shared" si="10" ref="N17:N55">$N$13*F17/100</f>
        <v>#DIV/0!</v>
      </c>
      <c r="O17" s="151" t="e">
        <f aca="true" t="shared" si="11" ref="O17:O55">ROUND($O$13*F17/100,2)</f>
        <v>#DIV/0!</v>
      </c>
      <c r="P17" s="89" t="e">
        <f t="shared" si="2"/>
        <v>#DIV/0!</v>
      </c>
      <c r="Q17" s="73"/>
      <c r="R17" s="74"/>
      <c r="S17" s="74"/>
      <c r="T17" s="83" t="e">
        <f t="shared" si="3"/>
        <v>#DIV/0!</v>
      </c>
      <c r="U17" s="99" t="e">
        <f t="shared" si="4"/>
        <v>#DIV/0!</v>
      </c>
      <c r="V17" s="77"/>
      <c r="W17" s="89" t="e">
        <f t="shared" si="5"/>
        <v>#DIV/0!</v>
      </c>
      <c r="X17" s="89" t="e">
        <f t="shared" si="6"/>
        <v>#DIV/0!</v>
      </c>
      <c r="Y17" s="110" t="e">
        <f aca="true" t="shared" si="12" ref="Y17:Y55">G17-J17-H17-L17-U17-X17</f>
        <v>#DIV/0!</v>
      </c>
      <c r="Z17" s="129" t="e">
        <f aca="true" t="shared" si="13" ref="Z17:Z55">Y17/(D17+O17)</f>
        <v>#DIV/0!</v>
      </c>
      <c r="AA17" s="132" t="e">
        <f t="shared" si="7"/>
        <v>#DIV/0!</v>
      </c>
      <c r="AB17" s="129" t="e">
        <f t="shared" si="8"/>
        <v>#DIV/0!</v>
      </c>
      <c r="AC17" s="129" t="e">
        <f aca="true" t="shared" si="14" ref="AC17:AC55">I17/D17</f>
        <v>#DIV/0!</v>
      </c>
      <c r="AD17" s="301" t="e">
        <f aca="true" t="shared" si="15" ref="AD17:AD55">IF(AC17&lt;=PauschalgrenzeBrutto,"pauschal",IF(AB17&lt;0,"Ja",LOOKUP(AB17,TabelleÜberschreitung€,TabelleÜberschreitungProzent)))</f>
        <v>#DIV/0!</v>
      </c>
    </row>
    <row r="18" spans="1:30" ht="16.5" customHeight="1">
      <c r="A18" s="68">
        <v>3</v>
      </c>
      <c r="B18" s="69"/>
      <c r="C18" s="227"/>
      <c r="D18" s="79"/>
      <c r="E18" s="114" t="b">
        <v>0</v>
      </c>
      <c r="F18" s="82" t="e">
        <f t="shared" si="0"/>
        <v>#DIV/0!</v>
      </c>
      <c r="G18" s="95"/>
      <c r="H18" s="97"/>
      <c r="I18" s="98">
        <f aca="true" t="shared" si="16" ref="I18:I50">G18-H18</f>
        <v>0</v>
      </c>
      <c r="J18" s="98" t="e">
        <f t="shared" si="9"/>
        <v>#DIV/0!</v>
      </c>
      <c r="K18" s="71"/>
      <c r="L18" s="103" t="e">
        <f>ROUND(IF(K18&lt;=100,K18*Gartenanteil,100*Gartenanteil),2)</f>
        <v>#DIV/0!</v>
      </c>
      <c r="M18" s="82" t="e">
        <f t="shared" si="1"/>
        <v>#DIV/0!</v>
      </c>
      <c r="N18" s="86" t="e">
        <f t="shared" si="10"/>
        <v>#DIV/0!</v>
      </c>
      <c r="O18" s="152" t="e">
        <f t="shared" si="11"/>
        <v>#DIV/0!</v>
      </c>
      <c r="P18" s="88" t="e">
        <f t="shared" si="2"/>
        <v>#DIV/0!</v>
      </c>
      <c r="Q18" s="73"/>
      <c r="R18" s="74"/>
      <c r="S18" s="74"/>
      <c r="T18" s="82" t="e">
        <f t="shared" si="3"/>
        <v>#DIV/0!</v>
      </c>
      <c r="U18" s="98" t="e">
        <f t="shared" si="4"/>
        <v>#DIV/0!</v>
      </c>
      <c r="V18" s="77"/>
      <c r="W18" s="88" t="e">
        <f t="shared" si="5"/>
        <v>#DIV/0!</v>
      </c>
      <c r="X18" s="88" t="e">
        <f t="shared" si="6"/>
        <v>#DIV/0!</v>
      </c>
      <c r="Y18" s="109" t="e">
        <f t="shared" si="12"/>
        <v>#DIV/0!</v>
      </c>
      <c r="Z18" s="128" t="e">
        <f t="shared" si="13"/>
        <v>#DIV/0!</v>
      </c>
      <c r="AA18" s="131" t="e">
        <f t="shared" si="7"/>
        <v>#DIV/0!</v>
      </c>
      <c r="AB18" s="128" t="e">
        <f t="shared" si="8"/>
        <v>#DIV/0!</v>
      </c>
      <c r="AC18" s="128" t="e">
        <f t="shared" si="14"/>
        <v>#DIV/0!</v>
      </c>
      <c r="AD18" s="300" t="e">
        <f t="shared" si="15"/>
        <v>#DIV/0!</v>
      </c>
    </row>
    <row r="19" spans="1:30" ht="16.5" customHeight="1">
      <c r="A19" s="68">
        <v>4</v>
      </c>
      <c r="B19" s="69"/>
      <c r="C19" s="227"/>
      <c r="D19" s="79"/>
      <c r="E19" s="114" t="b">
        <v>0</v>
      </c>
      <c r="F19" s="83" t="e">
        <f t="shared" si="0"/>
        <v>#DIV/0!</v>
      </c>
      <c r="G19" s="95"/>
      <c r="H19" s="97"/>
      <c r="I19" s="99">
        <f t="shared" si="16"/>
        <v>0</v>
      </c>
      <c r="J19" s="99" t="e">
        <f t="shared" si="9"/>
        <v>#DIV/0!</v>
      </c>
      <c r="K19" s="71"/>
      <c r="L19" s="104" t="e">
        <f>ROUND(IF(K19&lt;=100,K19*Gartenanteil,100*Gartenanteil),2)</f>
        <v>#DIV/0!</v>
      </c>
      <c r="M19" s="83" t="e">
        <f t="shared" si="1"/>
        <v>#DIV/0!</v>
      </c>
      <c r="N19" s="87" t="e">
        <f t="shared" si="10"/>
        <v>#DIV/0!</v>
      </c>
      <c r="O19" s="151" t="e">
        <f t="shared" si="11"/>
        <v>#DIV/0!</v>
      </c>
      <c r="P19" s="89" t="e">
        <f t="shared" si="2"/>
        <v>#DIV/0!</v>
      </c>
      <c r="Q19" s="73"/>
      <c r="R19" s="74"/>
      <c r="S19" s="74"/>
      <c r="T19" s="83" t="e">
        <f t="shared" si="3"/>
        <v>#DIV/0!</v>
      </c>
      <c r="U19" s="99" t="e">
        <f t="shared" si="4"/>
        <v>#DIV/0!</v>
      </c>
      <c r="V19" s="77"/>
      <c r="W19" s="89" t="e">
        <f t="shared" si="5"/>
        <v>#DIV/0!</v>
      </c>
      <c r="X19" s="89" t="e">
        <f t="shared" si="6"/>
        <v>#DIV/0!</v>
      </c>
      <c r="Y19" s="110" t="e">
        <f t="shared" si="12"/>
        <v>#DIV/0!</v>
      </c>
      <c r="Z19" s="129" t="e">
        <f t="shared" si="13"/>
        <v>#DIV/0!</v>
      </c>
      <c r="AA19" s="132" t="e">
        <f t="shared" si="7"/>
        <v>#DIV/0!</v>
      </c>
      <c r="AB19" s="129" t="e">
        <f t="shared" si="8"/>
        <v>#DIV/0!</v>
      </c>
      <c r="AC19" s="129" t="e">
        <f t="shared" si="14"/>
        <v>#DIV/0!</v>
      </c>
      <c r="AD19" s="301" t="e">
        <f t="shared" si="15"/>
        <v>#DIV/0!</v>
      </c>
    </row>
    <row r="20" spans="1:30" ht="16.5" customHeight="1">
      <c r="A20" s="68">
        <v>5</v>
      </c>
      <c r="B20" s="69"/>
      <c r="C20" s="227"/>
      <c r="D20" s="79"/>
      <c r="E20" s="114" t="b">
        <v>0</v>
      </c>
      <c r="F20" s="82" t="e">
        <f t="shared" si="0"/>
        <v>#DIV/0!</v>
      </c>
      <c r="G20" s="95"/>
      <c r="H20" s="97"/>
      <c r="I20" s="98">
        <f t="shared" si="16"/>
        <v>0</v>
      </c>
      <c r="J20" s="98" t="e">
        <f t="shared" si="9"/>
        <v>#DIV/0!</v>
      </c>
      <c r="K20" s="71"/>
      <c r="L20" s="103" t="e">
        <f>ROUND(IF(K20&lt;=100,K20*Gartenanteil,100*Gartenanteil),2)</f>
        <v>#DIV/0!</v>
      </c>
      <c r="M20" s="82" t="e">
        <f t="shared" si="1"/>
        <v>#DIV/0!</v>
      </c>
      <c r="N20" s="86" t="e">
        <f t="shared" si="10"/>
        <v>#DIV/0!</v>
      </c>
      <c r="O20" s="152" t="e">
        <f t="shared" si="11"/>
        <v>#DIV/0!</v>
      </c>
      <c r="P20" s="88" t="e">
        <f t="shared" si="2"/>
        <v>#DIV/0!</v>
      </c>
      <c r="Q20" s="73"/>
      <c r="R20" s="74"/>
      <c r="S20" s="74"/>
      <c r="T20" s="82" t="e">
        <f t="shared" si="3"/>
        <v>#DIV/0!</v>
      </c>
      <c r="U20" s="98" t="e">
        <f t="shared" si="4"/>
        <v>#DIV/0!</v>
      </c>
      <c r="V20" s="77"/>
      <c r="W20" s="88" t="e">
        <f t="shared" si="5"/>
        <v>#DIV/0!</v>
      </c>
      <c r="X20" s="88" t="e">
        <f t="shared" si="6"/>
        <v>#DIV/0!</v>
      </c>
      <c r="Y20" s="109" t="e">
        <f t="shared" si="12"/>
        <v>#DIV/0!</v>
      </c>
      <c r="Z20" s="128" t="e">
        <f t="shared" si="13"/>
        <v>#DIV/0!</v>
      </c>
      <c r="AA20" s="131" t="e">
        <f t="shared" si="7"/>
        <v>#DIV/0!</v>
      </c>
      <c r="AB20" s="128" t="e">
        <f t="shared" si="8"/>
        <v>#DIV/0!</v>
      </c>
      <c r="AC20" s="128" t="e">
        <f t="shared" si="14"/>
        <v>#DIV/0!</v>
      </c>
      <c r="AD20" s="300" t="e">
        <f t="shared" si="15"/>
        <v>#DIV/0!</v>
      </c>
    </row>
    <row r="21" spans="1:30" ht="16.5" customHeight="1">
      <c r="A21" s="68">
        <v>6</v>
      </c>
      <c r="B21" s="69"/>
      <c r="C21" s="227"/>
      <c r="D21" s="79"/>
      <c r="E21" s="114" t="b">
        <v>0</v>
      </c>
      <c r="F21" s="83" t="e">
        <f t="shared" si="0"/>
        <v>#DIV/0!</v>
      </c>
      <c r="G21" s="95"/>
      <c r="H21" s="97"/>
      <c r="I21" s="99">
        <f t="shared" si="16"/>
        <v>0</v>
      </c>
      <c r="J21" s="99" t="e">
        <f t="shared" si="9"/>
        <v>#DIV/0!</v>
      </c>
      <c r="K21" s="71"/>
      <c r="L21" s="104" t="e">
        <f>ROUND(IF(K21&lt;=100,K21*Gartenanteil,100*Gartenanteil),2)</f>
        <v>#DIV/0!</v>
      </c>
      <c r="M21" s="83" t="e">
        <f t="shared" si="1"/>
        <v>#DIV/0!</v>
      </c>
      <c r="N21" s="87" t="e">
        <f t="shared" si="10"/>
        <v>#DIV/0!</v>
      </c>
      <c r="O21" s="151" t="e">
        <f t="shared" si="11"/>
        <v>#DIV/0!</v>
      </c>
      <c r="P21" s="89" t="e">
        <f t="shared" si="2"/>
        <v>#DIV/0!</v>
      </c>
      <c r="Q21" s="73"/>
      <c r="R21" s="74"/>
      <c r="S21" s="74"/>
      <c r="T21" s="83" t="e">
        <f t="shared" si="3"/>
        <v>#DIV/0!</v>
      </c>
      <c r="U21" s="99" t="e">
        <f t="shared" si="4"/>
        <v>#DIV/0!</v>
      </c>
      <c r="V21" s="77"/>
      <c r="W21" s="89" t="e">
        <f t="shared" si="5"/>
        <v>#DIV/0!</v>
      </c>
      <c r="X21" s="89" t="e">
        <f t="shared" si="6"/>
        <v>#DIV/0!</v>
      </c>
      <c r="Y21" s="110" t="e">
        <f t="shared" si="12"/>
        <v>#DIV/0!</v>
      </c>
      <c r="Z21" s="129" t="e">
        <f t="shared" si="13"/>
        <v>#DIV/0!</v>
      </c>
      <c r="AA21" s="132" t="e">
        <f t="shared" si="7"/>
        <v>#DIV/0!</v>
      </c>
      <c r="AB21" s="129" t="e">
        <f t="shared" si="8"/>
        <v>#DIV/0!</v>
      </c>
      <c r="AC21" s="129" t="e">
        <f t="shared" si="14"/>
        <v>#DIV/0!</v>
      </c>
      <c r="AD21" s="301" t="e">
        <f t="shared" si="15"/>
        <v>#DIV/0!</v>
      </c>
    </row>
    <row r="22" spans="1:30" ht="16.5" customHeight="1">
      <c r="A22" s="68">
        <v>7</v>
      </c>
      <c r="B22" s="69"/>
      <c r="C22" s="227"/>
      <c r="D22" s="79"/>
      <c r="E22" s="114" t="b">
        <v>0</v>
      </c>
      <c r="F22" s="82" t="e">
        <f t="shared" si="0"/>
        <v>#DIV/0!</v>
      </c>
      <c r="G22" s="95"/>
      <c r="H22" s="97"/>
      <c r="I22" s="98">
        <f t="shared" si="16"/>
        <v>0</v>
      </c>
      <c r="J22" s="98" t="e">
        <f t="shared" si="9"/>
        <v>#DIV/0!</v>
      </c>
      <c r="K22" s="71"/>
      <c r="L22" s="103" t="e">
        <f>ROUND(IF(K22&lt;=100,K22*Gartenanteil,100*Gartenanteil),2)</f>
        <v>#DIV/0!</v>
      </c>
      <c r="M22" s="82" t="e">
        <f t="shared" si="1"/>
        <v>#DIV/0!</v>
      </c>
      <c r="N22" s="86" t="e">
        <f t="shared" si="10"/>
        <v>#DIV/0!</v>
      </c>
      <c r="O22" s="152" t="e">
        <f t="shared" si="11"/>
        <v>#DIV/0!</v>
      </c>
      <c r="P22" s="88" t="e">
        <f t="shared" si="2"/>
        <v>#DIV/0!</v>
      </c>
      <c r="Q22" s="73"/>
      <c r="R22" s="74"/>
      <c r="S22" s="74"/>
      <c r="T22" s="82" t="e">
        <f t="shared" si="3"/>
        <v>#DIV/0!</v>
      </c>
      <c r="U22" s="98" t="e">
        <f t="shared" si="4"/>
        <v>#DIV/0!</v>
      </c>
      <c r="V22" s="77"/>
      <c r="W22" s="88" t="e">
        <f t="shared" si="5"/>
        <v>#DIV/0!</v>
      </c>
      <c r="X22" s="88" t="e">
        <f t="shared" si="6"/>
        <v>#DIV/0!</v>
      </c>
      <c r="Y22" s="109" t="e">
        <f t="shared" si="12"/>
        <v>#DIV/0!</v>
      </c>
      <c r="Z22" s="128" t="e">
        <f t="shared" si="13"/>
        <v>#DIV/0!</v>
      </c>
      <c r="AA22" s="131" t="e">
        <f t="shared" si="7"/>
        <v>#DIV/0!</v>
      </c>
      <c r="AB22" s="128" t="e">
        <f t="shared" si="8"/>
        <v>#DIV/0!</v>
      </c>
      <c r="AC22" s="128" t="e">
        <f t="shared" si="14"/>
        <v>#DIV/0!</v>
      </c>
      <c r="AD22" s="300" t="e">
        <f t="shared" si="15"/>
        <v>#DIV/0!</v>
      </c>
    </row>
    <row r="23" spans="1:30" ht="16.5" customHeight="1">
      <c r="A23" s="68">
        <v>8</v>
      </c>
      <c r="B23" s="69"/>
      <c r="C23" s="227"/>
      <c r="D23" s="79"/>
      <c r="E23" s="114" t="b">
        <v>0</v>
      </c>
      <c r="F23" s="83" t="e">
        <f t="shared" si="0"/>
        <v>#DIV/0!</v>
      </c>
      <c r="G23" s="95"/>
      <c r="H23" s="97"/>
      <c r="I23" s="99">
        <f t="shared" si="16"/>
        <v>0</v>
      </c>
      <c r="J23" s="99" t="e">
        <f t="shared" si="9"/>
        <v>#DIV/0!</v>
      </c>
      <c r="K23" s="71"/>
      <c r="L23" s="104" t="e">
        <f>ROUND(IF(K23&lt;=100,K23*Gartenanteil,100*Gartenanteil),2)</f>
        <v>#DIV/0!</v>
      </c>
      <c r="M23" s="83" t="e">
        <f t="shared" si="1"/>
        <v>#DIV/0!</v>
      </c>
      <c r="N23" s="87" t="e">
        <f t="shared" si="10"/>
        <v>#DIV/0!</v>
      </c>
      <c r="O23" s="151" t="e">
        <f t="shared" si="11"/>
        <v>#DIV/0!</v>
      </c>
      <c r="P23" s="89" t="e">
        <f t="shared" si="2"/>
        <v>#DIV/0!</v>
      </c>
      <c r="Q23" s="73"/>
      <c r="R23" s="74"/>
      <c r="S23" s="74"/>
      <c r="T23" s="83" t="e">
        <f t="shared" si="3"/>
        <v>#DIV/0!</v>
      </c>
      <c r="U23" s="99" t="e">
        <f t="shared" si="4"/>
        <v>#DIV/0!</v>
      </c>
      <c r="V23" s="77"/>
      <c r="W23" s="89" t="e">
        <f t="shared" si="5"/>
        <v>#DIV/0!</v>
      </c>
      <c r="X23" s="89" t="e">
        <f t="shared" si="6"/>
        <v>#DIV/0!</v>
      </c>
      <c r="Y23" s="110" t="e">
        <f t="shared" si="12"/>
        <v>#DIV/0!</v>
      </c>
      <c r="Z23" s="129" t="e">
        <f t="shared" si="13"/>
        <v>#DIV/0!</v>
      </c>
      <c r="AA23" s="132" t="e">
        <f t="shared" si="7"/>
        <v>#DIV/0!</v>
      </c>
      <c r="AB23" s="129" t="e">
        <f t="shared" si="8"/>
        <v>#DIV/0!</v>
      </c>
      <c r="AC23" s="129" t="e">
        <f t="shared" si="14"/>
        <v>#DIV/0!</v>
      </c>
      <c r="AD23" s="301" t="e">
        <f t="shared" si="15"/>
        <v>#DIV/0!</v>
      </c>
    </row>
    <row r="24" spans="1:30" ht="16.5" customHeight="1">
      <c r="A24" s="68">
        <v>9</v>
      </c>
      <c r="B24" s="69"/>
      <c r="C24" s="227"/>
      <c r="D24" s="79"/>
      <c r="E24" s="114" t="b">
        <v>0</v>
      </c>
      <c r="F24" s="82" t="e">
        <f t="shared" si="0"/>
        <v>#DIV/0!</v>
      </c>
      <c r="G24" s="95"/>
      <c r="H24" s="97"/>
      <c r="I24" s="98">
        <f t="shared" si="16"/>
        <v>0</v>
      </c>
      <c r="J24" s="98" t="e">
        <f t="shared" si="9"/>
        <v>#DIV/0!</v>
      </c>
      <c r="K24" s="71"/>
      <c r="L24" s="103" t="e">
        <f>ROUND(IF(K24&lt;=100,K24*Gartenanteil,100*Gartenanteil),2)</f>
        <v>#DIV/0!</v>
      </c>
      <c r="M24" s="82" t="e">
        <f aca="true" t="shared" si="17" ref="M24:M43">ROUND($M$13*F24/100,2)</f>
        <v>#DIV/0!</v>
      </c>
      <c r="N24" s="86" t="e">
        <f aca="true" t="shared" si="18" ref="N24:N43">$N$13*F24/100</f>
        <v>#DIV/0!</v>
      </c>
      <c r="O24" s="152" t="e">
        <f aca="true" t="shared" si="19" ref="O24:O43">ROUND($O$13*F24/100,2)</f>
        <v>#DIV/0!</v>
      </c>
      <c r="P24" s="88" t="e">
        <f aca="true" t="shared" si="20" ref="P24:P43">O24*zulässKostWNFbrutto</f>
        <v>#DIV/0!</v>
      </c>
      <c r="Q24" s="73"/>
      <c r="R24" s="74"/>
      <c r="S24" s="74"/>
      <c r="T24" s="82" t="e">
        <f aca="true" t="shared" si="21" ref="T24:T43">ROUND(IF(Q24&gt;D24/2,D24/2+R24+S24+M24,Q24+R24+S24+M24),2)</f>
        <v>#DIV/0!</v>
      </c>
      <c r="U24" s="98" t="e">
        <f aca="true" t="shared" si="22" ref="U24:U43">ROUND(T24*zulässKostNebenflBrutto,2)</f>
        <v>#DIV/0!</v>
      </c>
      <c r="V24" s="77"/>
      <c r="W24" s="88" t="e">
        <f aca="true" t="shared" si="23" ref="W24:W43">V24+N24</f>
        <v>#DIV/0!</v>
      </c>
      <c r="X24" s="88" t="e">
        <f aca="true" t="shared" si="24" ref="X24:X43">ROUND(W24*PreisTGBrutto,2)</f>
        <v>#DIV/0!</v>
      </c>
      <c r="Y24" s="109" t="e">
        <f t="shared" si="12"/>
        <v>#DIV/0!</v>
      </c>
      <c r="Z24" s="128" t="e">
        <f t="shared" si="13"/>
        <v>#DIV/0!</v>
      </c>
      <c r="AA24" s="131" t="e">
        <f aca="true" t="shared" si="25" ref="AA24:AA43">IF(AC24&lt;=PauschalgrenzeBrutto,"Ja",IF(Z24&lt;=zulässKostWNFbrutto,"Ja",IF(AD24&lt;100%,"Kürzung","Nein")))</f>
        <v>#DIV/0!</v>
      </c>
      <c r="AB24" s="128" t="e">
        <f aca="true" t="shared" si="26" ref="AB24:AB43">Z24-zulässKostWNFbrutto</f>
        <v>#DIV/0!</v>
      </c>
      <c r="AC24" s="128" t="e">
        <f aca="true" t="shared" si="27" ref="AC24:AC43">I24/D24</f>
        <v>#DIV/0!</v>
      </c>
      <c r="AD24" s="300" t="e">
        <f aca="true" t="shared" si="28" ref="AD24:AD43">IF(AC24&lt;=PauschalgrenzeBrutto,"pauschal",IF(AB24&lt;0,"Ja",LOOKUP(AB24,TabelleÜberschreitung€,TabelleÜberschreitungProzent)))</f>
        <v>#DIV/0!</v>
      </c>
    </row>
    <row r="25" spans="1:30" ht="16.5" customHeight="1">
      <c r="A25" s="68">
        <v>10</v>
      </c>
      <c r="B25" s="69"/>
      <c r="C25" s="227"/>
      <c r="D25" s="79"/>
      <c r="E25" s="114" t="b">
        <v>0</v>
      </c>
      <c r="F25" s="83" t="e">
        <f t="shared" si="0"/>
        <v>#DIV/0!</v>
      </c>
      <c r="G25" s="95"/>
      <c r="H25" s="97"/>
      <c r="I25" s="99">
        <f t="shared" si="16"/>
        <v>0</v>
      </c>
      <c r="J25" s="99" t="e">
        <f t="shared" si="9"/>
        <v>#DIV/0!</v>
      </c>
      <c r="K25" s="71"/>
      <c r="L25" s="104" t="e">
        <f>ROUND(IF(K25&lt;=100,K25*Gartenanteil,100*Gartenanteil),2)</f>
        <v>#DIV/0!</v>
      </c>
      <c r="M25" s="83" t="e">
        <f t="shared" si="17"/>
        <v>#DIV/0!</v>
      </c>
      <c r="N25" s="87" t="e">
        <f t="shared" si="18"/>
        <v>#DIV/0!</v>
      </c>
      <c r="O25" s="151" t="e">
        <f t="shared" si="19"/>
        <v>#DIV/0!</v>
      </c>
      <c r="P25" s="89" t="e">
        <f t="shared" si="20"/>
        <v>#DIV/0!</v>
      </c>
      <c r="Q25" s="73"/>
      <c r="R25" s="74"/>
      <c r="S25" s="74"/>
      <c r="T25" s="83" t="e">
        <f t="shared" si="21"/>
        <v>#DIV/0!</v>
      </c>
      <c r="U25" s="99" t="e">
        <f t="shared" si="22"/>
        <v>#DIV/0!</v>
      </c>
      <c r="V25" s="77"/>
      <c r="W25" s="89" t="e">
        <f t="shared" si="23"/>
        <v>#DIV/0!</v>
      </c>
      <c r="X25" s="89" t="e">
        <f t="shared" si="24"/>
        <v>#DIV/0!</v>
      </c>
      <c r="Y25" s="110" t="e">
        <f t="shared" si="12"/>
        <v>#DIV/0!</v>
      </c>
      <c r="Z25" s="129" t="e">
        <f t="shared" si="13"/>
        <v>#DIV/0!</v>
      </c>
      <c r="AA25" s="132" t="e">
        <f t="shared" si="25"/>
        <v>#DIV/0!</v>
      </c>
      <c r="AB25" s="129" t="e">
        <f t="shared" si="26"/>
        <v>#DIV/0!</v>
      </c>
      <c r="AC25" s="129" t="e">
        <f t="shared" si="27"/>
        <v>#DIV/0!</v>
      </c>
      <c r="AD25" s="301" t="e">
        <f t="shared" si="28"/>
        <v>#DIV/0!</v>
      </c>
    </row>
    <row r="26" spans="1:30" ht="16.5" customHeight="1">
      <c r="A26" s="68">
        <v>11</v>
      </c>
      <c r="B26" s="69"/>
      <c r="C26" s="227"/>
      <c r="D26" s="79"/>
      <c r="E26" s="114" t="b">
        <v>0</v>
      </c>
      <c r="F26" s="82" t="e">
        <f t="shared" si="0"/>
        <v>#DIV/0!</v>
      </c>
      <c r="G26" s="95"/>
      <c r="H26" s="97"/>
      <c r="I26" s="98">
        <f t="shared" si="16"/>
        <v>0</v>
      </c>
      <c r="J26" s="98" t="e">
        <f t="shared" si="9"/>
        <v>#DIV/0!</v>
      </c>
      <c r="K26" s="71"/>
      <c r="L26" s="103" t="e">
        <f>ROUND(IF(K26&lt;=100,K26*Gartenanteil,100*Gartenanteil),2)</f>
        <v>#DIV/0!</v>
      </c>
      <c r="M26" s="82" t="e">
        <f t="shared" si="17"/>
        <v>#DIV/0!</v>
      </c>
      <c r="N26" s="86" t="e">
        <f t="shared" si="18"/>
        <v>#DIV/0!</v>
      </c>
      <c r="O26" s="152" t="e">
        <f t="shared" si="19"/>
        <v>#DIV/0!</v>
      </c>
      <c r="P26" s="88" t="e">
        <f t="shared" si="20"/>
        <v>#DIV/0!</v>
      </c>
      <c r="Q26" s="73"/>
      <c r="R26" s="74"/>
      <c r="S26" s="74"/>
      <c r="T26" s="82" t="e">
        <f t="shared" si="21"/>
        <v>#DIV/0!</v>
      </c>
      <c r="U26" s="98" t="e">
        <f t="shared" si="22"/>
        <v>#DIV/0!</v>
      </c>
      <c r="V26" s="77"/>
      <c r="W26" s="88" t="e">
        <f t="shared" si="23"/>
        <v>#DIV/0!</v>
      </c>
      <c r="X26" s="88" t="e">
        <f t="shared" si="24"/>
        <v>#DIV/0!</v>
      </c>
      <c r="Y26" s="109" t="e">
        <f t="shared" si="12"/>
        <v>#DIV/0!</v>
      </c>
      <c r="Z26" s="128" t="e">
        <f t="shared" si="13"/>
        <v>#DIV/0!</v>
      </c>
      <c r="AA26" s="131" t="e">
        <f t="shared" si="25"/>
        <v>#DIV/0!</v>
      </c>
      <c r="AB26" s="128" t="e">
        <f t="shared" si="26"/>
        <v>#DIV/0!</v>
      </c>
      <c r="AC26" s="128" t="e">
        <f t="shared" si="27"/>
        <v>#DIV/0!</v>
      </c>
      <c r="AD26" s="300" t="e">
        <f t="shared" si="28"/>
        <v>#DIV/0!</v>
      </c>
    </row>
    <row r="27" spans="1:30" ht="16.5" customHeight="1">
      <c r="A27" s="68">
        <v>12</v>
      </c>
      <c r="B27" s="69"/>
      <c r="C27" s="227"/>
      <c r="D27" s="79"/>
      <c r="E27" s="114" t="b">
        <v>0</v>
      </c>
      <c r="F27" s="83" t="e">
        <f t="shared" si="0"/>
        <v>#DIV/0!</v>
      </c>
      <c r="G27" s="95"/>
      <c r="H27" s="97"/>
      <c r="I27" s="99">
        <f t="shared" si="16"/>
        <v>0</v>
      </c>
      <c r="J27" s="99" t="e">
        <f t="shared" si="9"/>
        <v>#DIV/0!</v>
      </c>
      <c r="K27" s="71"/>
      <c r="L27" s="104" t="e">
        <f>ROUND(IF(K27&lt;=100,K27*Gartenanteil,100*Gartenanteil),2)</f>
        <v>#DIV/0!</v>
      </c>
      <c r="M27" s="83" t="e">
        <f t="shared" si="17"/>
        <v>#DIV/0!</v>
      </c>
      <c r="N27" s="87" t="e">
        <f t="shared" si="18"/>
        <v>#DIV/0!</v>
      </c>
      <c r="O27" s="151" t="e">
        <f t="shared" si="19"/>
        <v>#DIV/0!</v>
      </c>
      <c r="P27" s="89" t="e">
        <f t="shared" si="20"/>
        <v>#DIV/0!</v>
      </c>
      <c r="Q27" s="73"/>
      <c r="R27" s="74"/>
      <c r="S27" s="74"/>
      <c r="T27" s="83" t="e">
        <f t="shared" si="21"/>
        <v>#DIV/0!</v>
      </c>
      <c r="U27" s="99" t="e">
        <f t="shared" si="22"/>
        <v>#DIV/0!</v>
      </c>
      <c r="V27" s="77"/>
      <c r="W27" s="89" t="e">
        <f t="shared" si="23"/>
        <v>#DIV/0!</v>
      </c>
      <c r="X27" s="89" t="e">
        <f t="shared" si="24"/>
        <v>#DIV/0!</v>
      </c>
      <c r="Y27" s="110" t="e">
        <f t="shared" si="12"/>
        <v>#DIV/0!</v>
      </c>
      <c r="Z27" s="129" t="e">
        <f t="shared" si="13"/>
        <v>#DIV/0!</v>
      </c>
      <c r="AA27" s="132" t="e">
        <f t="shared" si="25"/>
        <v>#DIV/0!</v>
      </c>
      <c r="AB27" s="129" t="e">
        <f t="shared" si="26"/>
        <v>#DIV/0!</v>
      </c>
      <c r="AC27" s="129" t="e">
        <f t="shared" si="27"/>
        <v>#DIV/0!</v>
      </c>
      <c r="AD27" s="301" t="e">
        <f t="shared" si="28"/>
        <v>#DIV/0!</v>
      </c>
    </row>
    <row r="28" spans="1:30" ht="16.5" customHeight="1">
      <c r="A28" s="68">
        <v>13</v>
      </c>
      <c r="B28" s="69"/>
      <c r="C28" s="227"/>
      <c r="D28" s="79"/>
      <c r="E28" s="296" t="b">
        <v>0</v>
      </c>
      <c r="F28" s="82" t="e">
        <f t="shared" si="0"/>
        <v>#DIV/0!</v>
      </c>
      <c r="G28" s="95"/>
      <c r="H28" s="97"/>
      <c r="I28" s="98">
        <f t="shared" si="16"/>
        <v>0</v>
      </c>
      <c r="J28" s="98" t="e">
        <f t="shared" si="9"/>
        <v>#DIV/0!</v>
      </c>
      <c r="K28" s="71"/>
      <c r="L28" s="103" t="e">
        <f>ROUND(IF(K28&lt;=100,K28*Gartenanteil,100*Gartenanteil),2)</f>
        <v>#DIV/0!</v>
      </c>
      <c r="M28" s="82" t="e">
        <f t="shared" si="17"/>
        <v>#DIV/0!</v>
      </c>
      <c r="N28" s="86" t="e">
        <f t="shared" si="18"/>
        <v>#DIV/0!</v>
      </c>
      <c r="O28" s="152" t="e">
        <f t="shared" si="19"/>
        <v>#DIV/0!</v>
      </c>
      <c r="P28" s="88" t="e">
        <f t="shared" si="20"/>
        <v>#DIV/0!</v>
      </c>
      <c r="Q28" s="73"/>
      <c r="R28" s="74"/>
      <c r="S28" s="74"/>
      <c r="T28" s="82" t="e">
        <f t="shared" si="21"/>
        <v>#DIV/0!</v>
      </c>
      <c r="U28" s="98" t="e">
        <f t="shared" si="22"/>
        <v>#DIV/0!</v>
      </c>
      <c r="V28" s="77"/>
      <c r="W28" s="88" t="e">
        <f t="shared" si="23"/>
        <v>#DIV/0!</v>
      </c>
      <c r="X28" s="88" t="e">
        <f t="shared" si="24"/>
        <v>#DIV/0!</v>
      </c>
      <c r="Y28" s="109" t="e">
        <f t="shared" si="12"/>
        <v>#DIV/0!</v>
      </c>
      <c r="Z28" s="128" t="e">
        <f t="shared" si="13"/>
        <v>#DIV/0!</v>
      </c>
      <c r="AA28" s="131" t="e">
        <f t="shared" si="25"/>
        <v>#DIV/0!</v>
      </c>
      <c r="AB28" s="128" t="e">
        <f t="shared" si="26"/>
        <v>#DIV/0!</v>
      </c>
      <c r="AC28" s="128" t="e">
        <f t="shared" si="27"/>
        <v>#DIV/0!</v>
      </c>
      <c r="AD28" s="300" t="e">
        <f t="shared" si="28"/>
        <v>#DIV/0!</v>
      </c>
    </row>
    <row r="29" spans="1:30" ht="16.5" customHeight="1">
      <c r="A29" s="68">
        <v>14</v>
      </c>
      <c r="B29" s="69"/>
      <c r="C29" s="227"/>
      <c r="D29" s="79"/>
      <c r="E29" s="296" t="b">
        <v>0</v>
      </c>
      <c r="F29" s="83" t="e">
        <f t="shared" si="0"/>
        <v>#DIV/0!</v>
      </c>
      <c r="G29" s="95"/>
      <c r="H29" s="97"/>
      <c r="I29" s="99">
        <f t="shared" si="16"/>
        <v>0</v>
      </c>
      <c r="J29" s="99" t="e">
        <f t="shared" si="9"/>
        <v>#DIV/0!</v>
      </c>
      <c r="K29" s="71"/>
      <c r="L29" s="104" t="e">
        <f>ROUND(IF(K29&lt;=100,K29*Gartenanteil,100*Gartenanteil),2)</f>
        <v>#DIV/0!</v>
      </c>
      <c r="M29" s="83" t="e">
        <f t="shared" si="17"/>
        <v>#DIV/0!</v>
      </c>
      <c r="N29" s="87" t="e">
        <f t="shared" si="18"/>
        <v>#DIV/0!</v>
      </c>
      <c r="O29" s="151" t="e">
        <f t="shared" si="19"/>
        <v>#DIV/0!</v>
      </c>
      <c r="P29" s="89" t="e">
        <f t="shared" si="20"/>
        <v>#DIV/0!</v>
      </c>
      <c r="Q29" s="73"/>
      <c r="R29" s="74"/>
      <c r="S29" s="74"/>
      <c r="T29" s="83" t="e">
        <f t="shared" si="21"/>
        <v>#DIV/0!</v>
      </c>
      <c r="U29" s="99" t="e">
        <f t="shared" si="22"/>
        <v>#DIV/0!</v>
      </c>
      <c r="V29" s="77"/>
      <c r="W29" s="89" t="e">
        <f t="shared" si="23"/>
        <v>#DIV/0!</v>
      </c>
      <c r="X29" s="89" t="e">
        <f t="shared" si="24"/>
        <v>#DIV/0!</v>
      </c>
      <c r="Y29" s="110" t="e">
        <f t="shared" si="12"/>
        <v>#DIV/0!</v>
      </c>
      <c r="Z29" s="129" t="e">
        <f t="shared" si="13"/>
        <v>#DIV/0!</v>
      </c>
      <c r="AA29" s="132" t="e">
        <f t="shared" si="25"/>
        <v>#DIV/0!</v>
      </c>
      <c r="AB29" s="129" t="e">
        <f t="shared" si="26"/>
        <v>#DIV/0!</v>
      </c>
      <c r="AC29" s="129" t="e">
        <f t="shared" si="27"/>
        <v>#DIV/0!</v>
      </c>
      <c r="AD29" s="301" t="e">
        <f t="shared" si="28"/>
        <v>#DIV/0!</v>
      </c>
    </row>
    <row r="30" spans="1:30" ht="16.5" customHeight="1">
      <c r="A30" s="68">
        <v>15</v>
      </c>
      <c r="B30" s="69"/>
      <c r="C30" s="227"/>
      <c r="D30" s="79"/>
      <c r="E30" s="296" t="b">
        <v>0</v>
      </c>
      <c r="F30" s="82" t="e">
        <f t="shared" si="0"/>
        <v>#DIV/0!</v>
      </c>
      <c r="G30" s="95"/>
      <c r="H30" s="97"/>
      <c r="I30" s="98">
        <f t="shared" si="16"/>
        <v>0</v>
      </c>
      <c r="J30" s="98" t="e">
        <f t="shared" si="9"/>
        <v>#DIV/0!</v>
      </c>
      <c r="K30" s="71"/>
      <c r="L30" s="103" t="e">
        <f>ROUND(IF(K30&lt;=100,K30*Gartenanteil,100*Gartenanteil),2)</f>
        <v>#DIV/0!</v>
      </c>
      <c r="M30" s="82" t="e">
        <f t="shared" si="17"/>
        <v>#DIV/0!</v>
      </c>
      <c r="N30" s="86" t="e">
        <f t="shared" si="18"/>
        <v>#DIV/0!</v>
      </c>
      <c r="O30" s="152" t="e">
        <f t="shared" si="19"/>
        <v>#DIV/0!</v>
      </c>
      <c r="P30" s="88" t="e">
        <f t="shared" si="20"/>
        <v>#DIV/0!</v>
      </c>
      <c r="Q30" s="73"/>
      <c r="R30" s="74"/>
      <c r="S30" s="74"/>
      <c r="T30" s="82" t="e">
        <f t="shared" si="21"/>
        <v>#DIV/0!</v>
      </c>
      <c r="U30" s="98" t="e">
        <f t="shared" si="22"/>
        <v>#DIV/0!</v>
      </c>
      <c r="V30" s="77"/>
      <c r="W30" s="88" t="e">
        <f t="shared" si="23"/>
        <v>#DIV/0!</v>
      </c>
      <c r="X30" s="88" t="e">
        <f t="shared" si="24"/>
        <v>#DIV/0!</v>
      </c>
      <c r="Y30" s="109" t="e">
        <f t="shared" si="12"/>
        <v>#DIV/0!</v>
      </c>
      <c r="Z30" s="128" t="e">
        <f t="shared" si="13"/>
        <v>#DIV/0!</v>
      </c>
      <c r="AA30" s="131" t="e">
        <f t="shared" si="25"/>
        <v>#DIV/0!</v>
      </c>
      <c r="AB30" s="128" t="e">
        <f t="shared" si="26"/>
        <v>#DIV/0!</v>
      </c>
      <c r="AC30" s="128" t="e">
        <f t="shared" si="27"/>
        <v>#DIV/0!</v>
      </c>
      <c r="AD30" s="300" t="e">
        <f t="shared" si="28"/>
        <v>#DIV/0!</v>
      </c>
    </row>
    <row r="31" spans="1:30" ht="16.5" customHeight="1">
      <c r="A31" s="68">
        <v>16</v>
      </c>
      <c r="B31" s="69"/>
      <c r="C31" s="227"/>
      <c r="D31" s="79"/>
      <c r="E31" s="297" t="b">
        <v>0</v>
      </c>
      <c r="F31" s="83" t="e">
        <f t="shared" si="0"/>
        <v>#DIV/0!</v>
      </c>
      <c r="G31" s="95"/>
      <c r="H31" s="97"/>
      <c r="I31" s="99">
        <f t="shared" si="16"/>
        <v>0</v>
      </c>
      <c r="J31" s="99" t="e">
        <f t="shared" si="9"/>
        <v>#DIV/0!</v>
      </c>
      <c r="K31" s="71"/>
      <c r="L31" s="104" t="e">
        <f>ROUND(IF(K31&lt;=100,K31*Gartenanteil,100*Gartenanteil),2)</f>
        <v>#DIV/0!</v>
      </c>
      <c r="M31" s="83" t="e">
        <f t="shared" si="17"/>
        <v>#DIV/0!</v>
      </c>
      <c r="N31" s="87" t="e">
        <f t="shared" si="18"/>
        <v>#DIV/0!</v>
      </c>
      <c r="O31" s="151" t="e">
        <f t="shared" si="19"/>
        <v>#DIV/0!</v>
      </c>
      <c r="P31" s="89" t="e">
        <f t="shared" si="20"/>
        <v>#DIV/0!</v>
      </c>
      <c r="Q31" s="73"/>
      <c r="R31" s="74"/>
      <c r="S31" s="74"/>
      <c r="T31" s="83" t="e">
        <f t="shared" si="21"/>
        <v>#DIV/0!</v>
      </c>
      <c r="U31" s="99" t="e">
        <f t="shared" si="22"/>
        <v>#DIV/0!</v>
      </c>
      <c r="V31" s="77"/>
      <c r="W31" s="89" t="e">
        <f t="shared" si="23"/>
        <v>#DIV/0!</v>
      </c>
      <c r="X31" s="89" t="e">
        <f t="shared" si="24"/>
        <v>#DIV/0!</v>
      </c>
      <c r="Y31" s="110" t="e">
        <f t="shared" si="12"/>
        <v>#DIV/0!</v>
      </c>
      <c r="Z31" s="129" t="e">
        <f t="shared" si="13"/>
        <v>#DIV/0!</v>
      </c>
      <c r="AA31" s="132" t="e">
        <f t="shared" si="25"/>
        <v>#DIV/0!</v>
      </c>
      <c r="AB31" s="129" t="e">
        <f t="shared" si="26"/>
        <v>#DIV/0!</v>
      </c>
      <c r="AC31" s="129" t="e">
        <f t="shared" si="27"/>
        <v>#DIV/0!</v>
      </c>
      <c r="AD31" s="301" t="e">
        <f t="shared" si="28"/>
        <v>#DIV/0!</v>
      </c>
    </row>
    <row r="32" spans="1:30" ht="16.5" customHeight="1">
      <c r="A32" s="68">
        <v>17</v>
      </c>
      <c r="B32" s="69"/>
      <c r="C32" s="227"/>
      <c r="D32" s="79"/>
      <c r="E32" s="297" t="b">
        <v>0</v>
      </c>
      <c r="F32" s="82" t="e">
        <f t="shared" si="0"/>
        <v>#DIV/0!</v>
      </c>
      <c r="G32" s="95"/>
      <c r="H32" s="97"/>
      <c r="I32" s="98">
        <f t="shared" si="16"/>
        <v>0</v>
      </c>
      <c r="J32" s="98" t="e">
        <f t="shared" si="9"/>
        <v>#DIV/0!</v>
      </c>
      <c r="K32" s="71"/>
      <c r="L32" s="103" t="e">
        <f>ROUND(IF(K32&lt;=100,K32*Gartenanteil,100*Gartenanteil),2)</f>
        <v>#DIV/0!</v>
      </c>
      <c r="M32" s="82" t="e">
        <f t="shared" si="17"/>
        <v>#DIV/0!</v>
      </c>
      <c r="N32" s="86" t="e">
        <f t="shared" si="18"/>
        <v>#DIV/0!</v>
      </c>
      <c r="O32" s="152" t="e">
        <f t="shared" si="19"/>
        <v>#DIV/0!</v>
      </c>
      <c r="P32" s="88" t="e">
        <f t="shared" si="20"/>
        <v>#DIV/0!</v>
      </c>
      <c r="Q32" s="73"/>
      <c r="R32" s="74"/>
      <c r="S32" s="74"/>
      <c r="T32" s="82" t="e">
        <f t="shared" si="21"/>
        <v>#DIV/0!</v>
      </c>
      <c r="U32" s="98" t="e">
        <f t="shared" si="22"/>
        <v>#DIV/0!</v>
      </c>
      <c r="V32" s="77"/>
      <c r="W32" s="88" t="e">
        <f t="shared" si="23"/>
        <v>#DIV/0!</v>
      </c>
      <c r="X32" s="88" t="e">
        <f t="shared" si="24"/>
        <v>#DIV/0!</v>
      </c>
      <c r="Y32" s="109" t="e">
        <f t="shared" si="12"/>
        <v>#DIV/0!</v>
      </c>
      <c r="Z32" s="128" t="e">
        <f t="shared" si="13"/>
        <v>#DIV/0!</v>
      </c>
      <c r="AA32" s="131" t="e">
        <f t="shared" si="25"/>
        <v>#DIV/0!</v>
      </c>
      <c r="AB32" s="128" t="e">
        <f t="shared" si="26"/>
        <v>#DIV/0!</v>
      </c>
      <c r="AC32" s="128" t="e">
        <f t="shared" si="27"/>
        <v>#DIV/0!</v>
      </c>
      <c r="AD32" s="300" t="e">
        <f t="shared" si="28"/>
        <v>#DIV/0!</v>
      </c>
    </row>
    <row r="33" spans="1:30" ht="16.5" customHeight="1">
      <c r="A33" s="68">
        <v>18</v>
      </c>
      <c r="B33" s="69"/>
      <c r="C33" s="227"/>
      <c r="D33" s="79"/>
      <c r="E33" s="297" t="b">
        <v>0</v>
      </c>
      <c r="F33" s="83" t="e">
        <f t="shared" si="0"/>
        <v>#DIV/0!</v>
      </c>
      <c r="G33" s="95"/>
      <c r="H33" s="97"/>
      <c r="I33" s="99">
        <f t="shared" si="16"/>
        <v>0</v>
      </c>
      <c r="J33" s="99" t="e">
        <f t="shared" si="9"/>
        <v>#DIV/0!</v>
      </c>
      <c r="K33" s="71"/>
      <c r="L33" s="104" t="e">
        <f>ROUND(IF(K33&lt;=100,K33*Gartenanteil,100*Gartenanteil),2)</f>
        <v>#DIV/0!</v>
      </c>
      <c r="M33" s="83" t="e">
        <f t="shared" si="17"/>
        <v>#DIV/0!</v>
      </c>
      <c r="N33" s="87" t="e">
        <f t="shared" si="18"/>
        <v>#DIV/0!</v>
      </c>
      <c r="O33" s="151" t="e">
        <f t="shared" si="19"/>
        <v>#DIV/0!</v>
      </c>
      <c r="P33" s="89" t="e">
        <f t="shared" si="20"/>
        <v>#DIV/0!</v>
      </c>
      <c r="Q33" s="73"/>
      <c r="R33" s="74"/>
      <c r="S33" s="74"/>
      <c r="T33" s="83" t="e">
        <f t="shared" si="21"/>
        <v>#DIV/0!</v>
      </c>
      <c r="U33" s="99" t="e">
        <f t="shared" si="22"/>
        <v>#DIV/0!</v>
      </c>
      <c r="V33" s="77"/>
      <c r="W33" s="89" t="e">
        <f t="shared" si="23"/>
        <v>#DIV/0!</v>
      </c>
      <c r="X33" s="89" t="e">
        <f t="shared" si="24"/>
        <v>#DIV/0!</v>
      </c>
      <c r="Y33" s="110" t="e">
        <f t="shared" si="12"/>
        <v>#DIV/0!</v>
      </c>
      <c r="Z33" s="129" t="e">
        <f t="shared" si="13"/>
        <v>#DIV/0!</v>
      </c>
      <c r="AA33" s="132" t="e">
        <f t="shared" si="25"/>
        <v>#DIV/0!</v>
      </c>
      <c r="AB33" s="129" t="e">
        <f t="shared" si="26"/>
        <v>#DIV/0!</v>
      </c>
      <c r="AC33" s="129" t="e">
        <f t="shared" si="27"/>
        <v>#DIV/0!</v>
      </c>
      <c r="AD33" s="301" t="e">
        <f t="shared" si="28"/>
        <v>#DIV/0!</v>
      </c>
    </row>
    <row r="34" spans="1:30" ht="16.5" customHeight="1">
      <c r="A34" s="68">
        <v>19</v>
      </c>
      <c r="B34" s="69"/>
      <c r="C34" s="227"/>
      <c r="D34" s="79"/>
      <c r="E34" s="297" t="b">
        <v>0</v>
      </c>
      <c r="F34" s="82" t="e">
        <f t="shared" si="0"/>
        <v>#DIV/0!</v>
      </c>
      <c r="G34" s="95"/>
      <c r="H34" s="97"/>
      <c r="I34" s="98">
        <f t="shared" si="16"/>
        <v>0</v>
      </c>
      <c r="J34" s="98" t="e">
        <f t="shared" si="9"/>
        <v>#DIV/0!</v>
      </c>
      <c r="K34" s="71"/>
      <c r="L34" s="103" t="e">
        <f>ROUND(IF(K34&lt;=100,K34*Gartenanteil,100*Gartenanteil),2)</f>
        <v>#DIV/0!</v>
      </c>
      <c r="M34" s="82" t="e">
        <f t="shared" si="17"/>
        <v>#DIV/0!</v>
      </c>
      <c r="N34" s="86" t="e">
        <f t="shared" si="18"/>
        <v>#DIV/0!</v>
      </c>
      <c r="O34" s="152" t="e">
        <f t="shared" si="19"/>
        <v>#DIV/0!</v>
      </c>
      <c r="P34" s="88" t="e">
        <f t="shared" si="20"/>
        <v>#DIV/0!</v>
      </c>
      <c r="Q34" s="73"/>
      <c r="R34" s="74"/>
      <c r="S34" s="74"/>
      <c r="T34" s="82" t="e">
        <f t="shared" si="21"/>
        <v>#DIV/0!</v>
      </c>
      <c r="U34" s="98" t="e">
        <f t="shared" si="22"/>
        <v>#DIV/0!</v>
      </c>
      <c r="V34" s="77"/>
      <c r="W34" s="88" t="e">
        <f t="shared" si="23"/>
        <v>#DIV/0!</v>
      </c>
      <c r="X34" s="88" t="e">
        <f t="shared" si="24"/>
        <v>#DIV/0!</v>
      </c>
      <c r="Y34" s="109" t="e">
        <f t="shared" si="12"/>
        <v>#DIV/0!</v>
      </c>
      <c r="Z34" s="128" t="e">
        <f t="shared" si="13"/>
        <v>#DIV/0!</v>
      </c>
      <c r="AA34" s="131" t="e">
        <f t="shared" si="25"/>
        <v>#DIV/0!</v>
      </c>
      <c r="AB34" s="128" t="e">
        <f t="shared" si="26"/>
        <v>#DIV/0!</v>
      </c>
      <c r="AC34" s="128" t="e">
        <f t="shared" si="27"/>
        <v>#DIV/0!</v>
      </c>
      <c r="AD34" s="300" t="e">
        <f t="shared" si="28"/>
        <v>#DIV/0!</v>
      </c>
    </row>
    <row r="35" spans="1:30" ht="16.5" customHeight="1">
      <c r="A35" s="68">
        <v>20</v>
      </c>
      <c r="B35" s="69"/>
      <c r="C35" s="227"/>
      <c r="D35" s="79"/>
      <c r="E35" s="297" t="b">
        <v>0</v>
      </c>
      <c r="F35" s="83" t="e">
        <f t="shared" si="0"/>
        <v>#DIV/0!</v>
      </c>
      <c r="G35" s="95"/>
      <c r="H35" s="97"/>
      <c r="I35" s="99">
        <f t="shared" si="16"/>
        <v>0</v>
      </c>
      <c r="J35" s="99" t="e">
        <f t="shared" si="9"/>
        <v>#DIV/0!</v>
      </c>
      <c r="K35" s="71"/>
      <c r="L35" s="104" t="e">
        <f>ROUND(IF(K35&lt;=100,K35*Gartenanteil,100*Gartenanteil),2)</f>
        <v>#DIV/0!</v>
      </c>
      <c r="M35" s="83" t="e">
        <f t="shared" si="17"/>
        <v>#DIV/0!</v>
      </c>
      <c r="N35" s="87" t="e">
        <f t="shared" si="18"/>
        <v>#DIV/0!</v>
      </c>
      <c r="O35" s="151" t="e">
        <f t="shared" si="19"/>
        <v>#DIV/0!</v>
      </c>
      <c r="P35" s="89" t="e">
        <f t="shared" si="20"/>
        <v>#DIV/0!</v>
      </c>
      <c r="Q35" s="73"/>
      <c r="R35" s="74"/>
      <c r="S35" s="74"/>
      <c r="T35" s="83" t="e">
        <f t="shared" si="21"/>
        <v>#DIV/0!</v>
      </c>
      <c r="U35" s="99" t="e">
        <f t="shared" si="22"/>
        <v>#DIV/0!</v>
      </c>
      <c r="V35" s="77"/>
      <c r="W35" s="89" t="e">
        <f t="shared" si="23"/>
        <v>#DIV/0!</v>
      </c>
      <c r="X35" s="89" t="e">
        <f t="shared" si="24"/>
        <v>#DIV/0!</v>
      </c>
      <c r="Y35" s="110" t="e">
        <f t="shared" si="12"/>
        <v>#DIV/0!</v>
      </c>
      <c r="Z35" s="129" t="e">
        <f t="shared" si="13"/>
        <v>#DIV/0!</v>
      </c>
      <c r="AA35" s="132" t="e">
        <f t="shared" si="25"/>
        <v>#DIV/0!</v>
      </c>
      <c r="AB35" s="129" t="e">
        <f t="shared" si="26"/>
        <v>#DIV/0!</v>
      </c>
      <c r="AC35" s="129" t="e">
        <f t="shared" si="27"/>
        <v>#DIV/0!</v>
      </c>
      <c r="AD35" s="301" t="e">
        <f t="shared" si="28"/>
        <v>#DIV/0!</v>
      </c>
    </row>
    <row r="36" spans="1:30" ht="16.5" customHeight="1">
      <c r="A36" s="68">
        <v>21</v>
      </c>
      <c r="B36" s="69"/>
      <c r="C36" s="227"/>
      <c r="D36" s="79"/>
      <c r="E36" s="296" t="b">
        <v>0</v>
      </c>
      <c r="F36" s="82" t="e">
        <f t="shared" si="0"/>
        <v>#DIV/0!</v>
      </c>
      <c r="G36" s="95"/>
      <c r="H36" s="97"/>
      <c r="I36" s="98">
        <f t="shared" si="16"/>
        <v>0</v>
      </c>
      <c r="J36" s="98" t="e">
        <f t="shared" si="9"/>
        <v>#DIV/0!</v>
      </c>
      <c r="K36" s="71"/>
      <c r="L36" s="103" t="e">
        <f>ROUND(IF(K36&lt;=100,K36*Gartenanteil,100*Gartenanteil),2)</f>
        <v>#DIV/0!</v>
      </c>
      <c r="M36" s="82" t="e">
        <f t="shared" si="17"/>
        <v>#DIV/0!</v>
      </c>
      <c r="N36" s="86" t="e">
        <f t="shared" si="18"/>
        <v>#DIV/0!</v>
      </c>
      <c r="O36" s="152" t="e">
        <f t="shared" si="19"/>
        <v>#DIV/0!</v>
      </c>
      <c r="P36" s="88" t="e">
        <f t="shared" si="20"/>
        <v>#DIV/0!</v>
      </c>
      <c r="Q36" s="73"/>
      <c r="R36" s="74"/>
      <c r="S36" s="74"/>
      <c r="T36" s="82" t="e">
        <f t="shared" si="21"/>
        <v>#DIV/0!</v>
      </c>
      <c r="U36" s="98" t="e">
        <f t="shared" si="22"/>
        <v>#DIV/0!</v>
      </c>
      <c r="V36" s="77"/>
      <c r="W36" s="88" t="e">
        <f t="shared" si="23"/>
        <v>#DIV/0!</v>
      </c>
      <c r="X36" s="88" t="e">
        <f t="shared" si="24"/>
        <v>#DIV/0!</v>
      </c>
      <c r="Y36" s="109" t="e">
        <f t="shared" si="12"/>
        <v>#DIV/0!</v>
      </c>
      <c r="Z36" s="128" t="e">
        <f t="shared" si="13"/>
        <v>#DIV/0!</v>
      </c>
      <c r="AA36" s="131" t="e">
        <f t="shared" si="25"/>
        <v>#DIV/0!</v>
      </c>
      <c r="AB36" s="128" t="e">
        <f t="shared" si="26"/>
        <v>#DIV/0!</v>
      </c>
      <c r="AC36" s="128" t="e">
        <f t="shared" si="27"/>
        <v>#DIV/0!</v>
      </c>
      <c r="AD36" s="300" t="e">
        <f t="shared" si="28"/>
        <v>#DIV/0!</v>
      </c>
    </row>
    <row r="37" spans="1:30" ht="16.5" customHeight="1">
      <c r="A37" s="68">
        <v>22</v>
      </c>
      <c r="B37" s="69"/>
      <c r="C37" s="227"/>
      <c r="D37" s="79"/>
      <c r="E37" s="296" t="b">
        <v>0</v>
      </c>
      <c r="F37" s="83" t="e">
        <f t="shared" si="0"/>
        <v>#DIV/0!</v>
      </c>
      <c r="G37" s="95"/>
      <c r="H37" s="97"/>
      <c r="I37" s="99">
        <f t="shared" si="16"/>
        <v>0</v>
      </c>
      <c r="J37" s="99" t="e">
        <f t="shared" si="9"/>
        <v>#DIV/0!</v>
      </c>
      <c r="K37" s="71"/>
      <c r="L37" s="104" t="e">
        <f>ROUND(IF(K37&lt;=100,K37*Gartenanteil,100*Gartenanteil),2)</f>
        <v>#DIV/0!</v>
      </c>
      <c r="M37" s="83" t="e">
        <f t="shared" si="17"/>
        <v>#DIV/0!</v>
      </c>
      <c r="N37" s="87" t="e">
        <f t="shared" si="18"/>
        <v>#DIV/0!</v>
      </c>
      <c r="O37" s="151" t="e">
        <f t="shared" si="19"/>
        <v>#DIV/0!</v>
      </c>
      <c r="P37" s="89" t="e">
        <f t="shared" si="20"/>
        <v>#DIV/0!</v>
      </c>
      <c r="Q37" s="73"/>
      <c r="R37" s="74"/>
      <c r="S37" s="74"/>
      <c r="T37" s="83" t="e">
        <f t="shared" si="21"/>
        <v>#DIV/0!</v>
      </c>
      <c r="U37" s="99" t="e">
        <f t="shared" si="22"/>
        <v>#DIV/0!</v>
      </c>
      <c r="V37" s="77"/>
      <c r="W37" s="89" t="e">
        <f t="shared" si="23"/>
        <v>#DIV/0!</v>
      </c>
      <c r="X37" s="89" t="e">
        <f t="shared" si="24"/>
        <v>#DIV/0!</v>
      </c>
      <c r="Y37" s="110" t="e">
        <f t="shared" si="12"/>
        <v>#DIV/0!</v>
      </c>
      <c r="Z37" s="129" t="e">
        <f t="shared" si="13"/>
        <v>#DIV/0!</v>
      </c>
      <c r="AA37" s="132" t="e">
        <f t="shared" si="25"/>
        <v>#DIV/0!</v>
      </c>
      <c r="AB37" s="129" t="e">
        <f t="shared" si="26"/>
        <v>#DIV/0!</v>
      </c>
      <c r="AC37" s="129" t="e">
        <f t="shared" si="27"/>
        <v>#DIV/0!</v>
      </c>
      <c r="AD37" s="301" t="e">
        <f t="shared" si="28"/>
        <v>#DIV/0!</v>
      </c>
    </row>
    <row r="38" spans="1:30" ht="16.5" customHeight="1">
      <c r="A38" s="68">
        <v>23</v>
      </c>
      <c r="B38" s="69"/>
      <c r="C38" s="227"/>
      <c r="D38" s="79"/>
      <c r="E38" s="296" t="b">
        <v>0</v>
      </c>
      <c r="F38" s="82" t="e">
        <f t="shared" si="0"/>
        <v>#DIV/0!</v>
      </c>
      <c r="G38" s="95"/>
      <c r="H38" s="97"/>
      <c r="I38" s="98">
        <f t="shared" si="16"/>
        <v>0</v>
      </c>
      <c r="J38" s="98" t="e">
        <f t="shared" si="9"/>
        <v>#DIV/0!</v>
      </c>
      <c r="K38" s="71"/>
      <c r="L38" s="103" t="e">
        <f>ROUND(IF(K38&lt;=100,K38*Gartenanteil,100*Gartenanteil),2)</f>
        <v>#DIV/0!</v>
      </c>
      <c r="M38" s="82" t="e">
        <f t="shared" si="17"/>
        <v>#DIV/0!</v>
      </c>
      <c r="N38" s="86" t="e">
        <f t="shared" si="18"/>
        <v>#DIV/0!</v>
      </c>
      <c r="O38" s="152" t="e">
        <f t="shared" si="19"/>
        <v>#DIV/0!</v>
      </c>
      <c r="P38" s="88" t="e">
        <f t="shared" si="20"/>
        <v>#DIV/0!</v>
      </c>
      <c r="Q38" s="73"/>
      <c r="R38" s="74"/>
      <c r="S38" s="74"/>
      <c r="T38" s="82" t="e">
        <f t="shared" si="21"/>
        <v>#DIV/0!</v>
      </c>
      <c r="U38" s="98" t="e">
        <f t="shared" si="22"/>
        <v>#DIV/0!</v>
      </c>
      <c r="V38" s="77"/>
      <c r="W38" s="88" t="e">
        <f t="shared" si="23"/>
        <v>#DIV/0!</v>
      </c>
      <c r="X38" s="88" t="e">
        <f t="shared" si="24"/>
        <v>#DIV/0!</v>
      </c>
      <c r="Y38" s="109" t="e">
        <f t="shared" si="12"/>
        <v>#DIV/0!</v>
      </c>
      <c r="Z38" s="128" t="e">
        <f t="shared" si="13"/>
        <v>#DIV/0!</v>
      </c>
      <c r="AA38" s="131" t="e">
        <f t="shared" si="25"/>
        <v>#DIV/0!</v>
      </c>
      <c r="AB38" s="128" t="e">
        <f t="shared" si="26"/>
        <v>#DIV/0!</v>
      </c>
      <c r="AC38" s="128" t="e">
        <f t="shared" si="27"/>
        <v>#DIV/0!</v>
      </c>
      <c r="AD38" s="300" t="e">
        <f t="shared" si="28"/>
        <v>#DIV/0!</v>
      </c>
    </row>
    <row r="39" spans="1:30" ht="16.5" customHeight="1">
      <c r="A39" s="68">
        <v>24</v>
      </c>
      <c r="B39" s="69"/>
      <c r="C39" s="227"/>
      <c r="D39" s="79"/>
      <c r="E39" s="297" t="b">
        <v>0</v>
      </c>
      <c r="F39" s="83" t="e">
        <f t="shared" si="0"/>
        <v>#DIV/0!</v>
      </c>
      <c r="G39" s="95"/>
      <c r="H39" s="97"/>
      <c r="I39" s="99">
        <f t="shared" si="16"/>
        <v>0</v>
      </c>
      <c r="J39" s="99" t="e">
        <f t="shared" si="9"/>
        <v>#DIV/0!</v>
      </c>
      <c r="K39" s="71"/>
      <c r="L39" s="104" t="e">
        <f>ROUND(IF(K39&lt;=100,K39*Gartenanteil,100*Gartenanteil),2)</f>
        <v>#DIV/0!</v>
      </c>
      <c r="M39" s="83" t="e">
        <f t="shared" si="17"/>
        <v>#DIV/0!</v>
      </c>
      <c r="N39" s="87" t="e">
        <f t="shared" si="18"/>
        <v>#DIV/0!</v>
      </c>
      <c r="O39" s="151" t="e">
        <f t="shared" si="19"/>
        <v>#DIV/0!</v>
      </c>
      <c r="P39" s="89" t="e">
        <f t="shared" si="20"/>
        <v>#DIV/0!</v>
      </c>
      <c r="Q39" s="73"/>
      <c r="R39" s="74"/>
      <c r="S39" s="74"/>
      <c r="T39" s="83" t="e">
        <f t="shared" si="21"/>
        <v>#DIV/0!</v>
      </c>
      <c r="U39" s="99" t="e">
        <f t="shared" si="22"/>
        <v>#DIV/0!</v>
      </c>
      <c r="V39" s="77"/>
      <c r="W39" s="89" t="e">
        <f t="shared" si="23"/>
        <v>#DIV/0!</v>
      </c>
      <c r="X39" s="89" t="e">
        <f t="shared" si="24"/>
        <v>#DIV/0!</v>
      </c>
      <c r="Y39" s="110" t="e">
        <f t="shared" si="12"/>
        <v>#DIV/0!</v>
      </c>
      <c r="Z39" s="129" t="e">
        <f t="shared" si="13"/>
        <v>#DIV/0!</v>
      </c>
      <c r="AA39" s="132" t="e">
        <f t="shared" si="25"/>
        <v>#DIV/0!</v>
      </c>
      <c r="AB39" s="129" t="e">
        <f t="shared" si="26"/>
        <v>#DIV/0!</v>
      </c>
      <c r="AC39" s="129" t="e">
        <f t="shared" si="27"/>
        <v>#DIV/0!</v>
      </c>
      <c r="AD39" s="301" t="e">
        <f t="shared" si="28"/>
        <v>#DIV/0!</v>
      </c>
    </row>
    <row r="40" spans="1:30" ht="16.5" customHeight="1">
      <c r="A40" s="68">
        <v>25</v>
      </c>
      <c r="B40" s="69"/>
      <c r="C40" s="227"/>
      <c r="D40" s="79"/>
      <c r="E40" s="297" t="b">
        <v>0</v>
      </c>
      <c r="F40" s="82" t="e">
        <f t="shared" si="0"/>
        <v>#DIV/0!</v>
      </c>
      <c r="G40" s="95"/>
      <c r="H40" s="97"/>
      <c r="I40" s="98">
        <f t="shared" si="16"/>
        <v>0</v>
      </c>
      <c r="J40" s="98" t="e">
        <f t="shared" si="9"/>
        <v>#DIV/0!</v>
      </c>
      <c r="K40" s="71"/>
      <c r="L40" s="103" t="e">
        <f>ROUND(IF(K40&lt;=100,K40*Gartenanteil,100*Gartenanteil),2)</f>
        <v>#DIV/0!</v>
      </c>
      <c r="M40" s="82" t="e">
        <f t="shared" si="17"/>
        <v>#DIV/0!</v>
      </c>
      <c r="N40" s="86" t="e">
        <f t="shared" si="18"/>
        <v>#DIV/0!</v>
      </c>
      <c r="O40" s="152" t="e">
        <f t="shared" si="19"/>
        <v>#DIV/0!</v>
      </c>
      <c r="P40" s="88" t="e">
        <f t="shared" si="20"/>
        <v>#DIV/0!</v>
      </c>
      <c r="Q40" s="73"/>
      <c r="R40" s="74"/>
      <c r="S40" s="74"/>
      <c r="T40" s="82" t="e">
        <f t="shared" si="21"/>
        <v>#DIV/0!</v>
      </c>
      <c r="U40" s="98" t="e">
        <f t="shared" si="22"/>
        <v>#DIV/0!</v>
      </c>
      <c r="V40" s="77"/>
      <c r="W40" s="88" t="e">
        <f t="shared" si="23"/>
        <v>#DIV/0!</v>
      </c>
      <c r="X40" s="88" t="e">
        <f t="shared" si="24"/>
        <v>#DIV/0!</v>
      </c>
      <c r="Y40" s="109" t="e">
        <f t="shared" si="12"/>
        <v>#DIV/0!</v>
      </c>
      <c r="Z40" s="128" t="e">
        <f t="shared" si="13"/>
        <v>#DIV/0!</v>
      </c>
      <c r="AA40" s="131" t="e">
        <f t="shared" si="25"/>
        <v>#DIV/0!</v>
      </c>
      <c r="AB40" s="128" t="e">
        <f t="shared" si="26"/>
        <v>#DIV/0!</v>
      </c>
      <c r="AC40" s="128" t="e">
        <f t="shared" si="27"/>
        <v>#DIV/0!</v>
      </c>
      <c r="AD40" s="300" t="e">
        <f t="shared" si="28"/>
        <v>#DIV/0!</v>
      </c>
    </row>
    <row r="41" spans="1:30" ht="16.5" customHeight="1">
      <c r="A41" s="68">
        <v>26</v>
      </c>
      <c r="B41" s="69"/>
      <c r="C41" s="227"/>
      <c r="D41" s="79"/>
      <c r="E41" s="297" t="b">
        <v>0</v>
      </c>
      <c r="F41" s="83" t="e">
        <f t="shared" si="0"/>
        <v>#DIV/0!</v>
      </c>
      <c r="G41" s="95"/>
      <c r="H41" s="97"/>
      <c r="I41" s="99">
        <f t="shared" si="16"/>
        <v>0</v>
      </c>
      <c r="J41" s="99" t="e">
        <f t="shared" si="9"/>
        <v>#DIV/0!</v>
      </c>
      <c r="K41" s="71"/>
      <c r="L41" s="104" t="e">
        <f>ROUND(IF(K41&lt;=100,K41*Gartenanteil,100*Gartenanteil),2)</f>
        <v>#DIV/0!</v>
      </c>
      <c r="M41" s="83" t="e">
        <f t="shared" si="17"/>
        <v>#DIV/0!</v>
      </c>
      <c r="N41" s="87" t="e">
        <f t="shared" si="18"/>
        <v>#DIV/0!</v>
      </c>
      <c r="O41" s="151" t="e">
        <f t="shared" si="19"/>
        <v>#DIV/0!</v>
      </c>
      <c r="P41" s="89" t="e">
        <f t="shared" si="20"/>
        <v>#DIV/0!</v>
      </c>
      <c r="Q41" s="73"/>
      <c r="R41" s="74"/>
      <c r="S41" s="74"/>
      <c r="T41" s="83" t="e">
        <f t="shared" si="21"/>
        <v>#DIV/0!</v>
      </c>
      <c r="U41" s="99" t="e">
        <f t="shared" si="22"/>
        <v>#DIV/0!</v>
      </c>
      <c r="V41" s="77"/>
      <c r="W41" s="89" t="e">
        <f t="shared" si="23"/>
        <v>#DIV/0!</v>
      </c>
      <c r="X41" s="89" t="e">
        <f t="shared" si="24"/>
        <v>#DIV/0!</v>
      </c>
      <c r="Y41" s="110" t="e">
        <f t="shared" si="12"/>
        <v>#DIV/0!</v>
      </c>
      <c r="Z41" s="129" t="e">
        <f t="shared" si="13"/>
        <v>#DIV/0!</v>
      </c>
      <c r="AA41" s="132" t="e">
        <f t="shared" si="25"/>
        <v>#DIV/0!</v>
      </c>
      <c r="AB41" s="129" t="e">
        <f t="shared" si="26"/>
        <v>#DIV/0!</v>
      </c>
      <c r="AC41" s="129" t="e">
        <f t="shared" si="27"/>
        <v>#DIV/0!</v>
      </c>
      <c r="AD41" s="301" t="e">
        <f t="shared" si="28"/>
        <v>#DIV/0!</v>
      </c>
    </row>
    <row r="42" spans="1:30" ht="16.5" customHeight="1">
      <c r="A42" s="68">
        <v>27</v>
      </c>
      <c r="B42" s="69"/>
      <c r="C42" s="227"/>
      <c r="D42" s="79"/>
      <c r="E42" s="297" t="b">
        <v>0</v>
      </c>
      <c r="F42" s="82" t="e">
        <f t="shared" si="0"/>
        <v>#DIV/0!</v>
      </c>
      <c r="G42" s="95"/>
      <c r="H42" s="97"/>
      <c r="I42" s="98">
        <f t="shared" si="16"/>
        <v>0</v>
      </c>
      <c r="J42" s="98" t="e">
        <f t="shared" si="9"/>
        <v>#DIV/0!</v>
      </c>
      <c r="K42" s="71"/>
      <c r="L42" s="103" t="e">
        <f>ROUND(IF(K42&lt;=100,K42*Gartenanteil,100*Gartenanteil),2)</f>
        <v>#DIV/0!</v>
      </c>
      <c r="M42" s="82" t="e">
        <f t="shared" si="17"/>
        <v>#DIV/0!</v>
      </c>
      <c r="N42" s="86" t="e">
        <f t="shared" si="18"/>
        <v>#DIV/0!</v>
      </c>
      <c r="O42" s="152" t="e">
        <f t="shared" si="19"/>
        <v>#DIV/0!</v>
      </c>
      <c r="P42" s="88" t="e">
        <f t="shared" si="20"/>
        <v>#DIV/0!</v>
      </c>
      <c r="Q42" s="73"/>
      <c r="R42" s="74"/>
      <c r="S42" s="74"/>
      <c r="T42" s="82" t="e">
        <f t="shared" si="21"/>
        <v>#DIV/0!</v>
      </c>
      <c r="U42" s="98" t="e">
        <f t="shared" si="22"/>
        <v>#DIV/0!</v>
      </c>
      <c r="V42" s="77"/>
      <c r="W42" s="88" t="e">
        <f t="shared" si="23"/>
        <v>#DIV/0!</v>
      </c>
      <c r="X42" s="88" t="e">
        <f t="shared" si="24"/>
        <v>#DIV/0!</v>
      </c>
      <c r="Y42" s="109" t="e">
        <f t="shared" si="12"/>
        <v>#DIV/0!</v>
      </c>
      <c r="Z42" s="128" t="e">
        <f t="shared" si="13"/>
        <v>#DIV/0!</v>
      </c>
      <c r="AA42" s="131" t="e">
        <f t="shared" si="25"/>
        <v>#DIV/0!</v>
      </c>
      <c r="AB42" s="128" t="e">
        <f t="shared" si="26"/>
        <v>#DIV/0!</v>
      </c>
      <c r="AC42" s="128" t="e">
        <f t="shared" si="27"/>
        <v>#DIV/0!</v>
      </c>
      <c r="AD42" s="300" t="e">
        <f t="shared" si="28"/>
        <v>#DIV/0!</v>
      </c>
    </row>
    <row r="43" spans="1:30" ht="16.5" customHeight="1">
      <c r="A43" s="68">
        <v>28</v>
      </c>
      <c r="B43" s="69"/>
      <c r="C43" s="227"/>
      <c r="D43" s="79"/>
      <c r="E43" s="297" t="b">
        <v>0</v>
      </c>
      <c r="F43" s="83" t="e">
        <f t="shared" si="0"/>
        <v>#DIV/0!</v>
      </c>
      <c r="G43" s="95"/>
      <c r="H43" s="97"/>
      <c r="I43" s="99">
        <f t="shared" si="16"/>
        <v>0</v>
      </c>
      <c r="J43" s="99" t="e">
        <f t="shared" si="9"/>
        <v>#DIV/0!</v>
      </c>
      <c r="K43" s="71"/>
      <c r="L43" s="104" t="e">
        <f>ROUND(IF(K43&lt;=100,K43*Gartenanteil,100*Gartenanteil),2)</f>
        <v>#DIV/0!</v>
      </c>
      <c r="M43" s="83" t="e">
        <f t="shared" si="17"/>
        <v>#DIV/0!</v>
      </c>
      <c r="N43" s="87" t="e">
        <f t="shared" si="18"/>
        <v>#DIV/0!</v>
      </c>
      <c r="O43" s="151" t="e">
        <f t="shared" si="19"/>
        <v>#DIV/0!</v>
      </c>
      <c r="P43" s="89" t="e">
        <f t="shared" si="20"/>
        <v>#DIV/0!</v>
      </c>
      <c r="Q43" s="73"/>
      <c r="R43" s="74"/>
      <c r="S43" s="74"/>
      <c r="T43" s="83" t="e">
        <f t="shared" si="21"/>
        <v>#DIV/0!</v>
      </c>
      <c r="U43" s="99" t="e">
        <f t="shared" si="22"/>
        <v>#DIV/0!</v>
      </c>
      <c r="V43" s="77"/>
      <c r="W43" s="89" t="e">
        <f t="shared" si="23"/>
        <v>#DIV/0!</v>
      </c>
      <c r="X43" s="89" t="e">
        <f t="shared" si="24"/>
        <v>#DIV/0!</v>
      </c>
      <c r="Y43" s="110" t="e">
        <f t="shared" si="12"/>
        <v>#DIV/0!</v>
      </c>
      <c r="Z43" s="129" t="e">
        <f t="shared" si="13"/>
        <v>#DIV/0!</v>
      </c>
      <c r="AA43" s="132" t="e">
        <f t="shared" si="25"/>
        <v>#DIV/0!</v>
      </c>
      <c r="AB43" s="129" t="e">
        <f t="shared" si="26"/>
        <v>#DIV/0!</v>
      </c>
      <c r="AC43" s="129" t="e">
        <f t="shared" si="27"/>
        <v>#DIV/0!</v>
      </c>
      <c r="AD43" s="301" t="e">
        <f t="shared" si="28"/>
        <v>#DIV/0!</v>
      </c>
    </row>
    <row r="44" spans="1:30" ht="16.5" customHeight="1">
      <c r="A44" s="68">
        <v>29</v>
      </c>
      <c r="B44" s="69"/>
      <c r="C44" s="227"/>
      <c r="D44" s="79"/>
      <c r="E44" s="296" t="b">
        <v>0</v>
      </c>
      <c r="F44" s="82" t="e">
        <f t="shared" si="0"/>
        <v>#DIV/0!</v>
      </c>
      <c r="G44" s="95"/>
      <c r="H44" s="97"/>
      <c r="I44" s="98">
        <f t="shared" si="16"/>
        <v>0</v>
      </c>
      <c r="J44" s="98" t="e">
        <f t="shared" si="9"/>
        <v>#DIV/0!</v>
      </c>
      <c r="K44" s="71"/>
      <c r="L44" s="103" t="e">
        <f>ROUND(IF(K44&lt;=100,K44*Gartenanteil,100*Gartenanteil),2)</f>
        <v>#DIV/0!</v>
      </c>
      <c r="M44" s="82" t="e">
        <f aca="true" t="shared" si="29" ref="M44:M55">ROUND($M$13*F44/100,2)</f>
        <v>#DIV/0!</v>
      </c>
      <c r="N44" s="86" t="e">
        <f t="shared" si="10"/>
        <v>#DIV/0!</v>
      </c>
      <c r="O44" s="152" t="e">
        <f t="shared" si="11"/>
        <v>#DIV/0!</v>
      </c>
      <c r="P44" s="88" t="e">
        <f t="shared" si="2"/>
        <v>#DIV/0!</v>
      </c>
      <c r="Q44" s="73"/>
      <c r="R44" s="74"/>
      <c r="S44" s="74"/>
      <c r="T44" s="82" t="e">
        <f aca="true" t="shared" si="30" ref="T44:T55">ROUND(IF(Q44&gt;D44/2,D44/2+R44+S44+M44,Q44+R44+S44+M44),2)</f>
        <v>#DIV/0!</v>
      </c>
      <c r="U44" s="98" t="e">
        <f t="shared" si="4"/>
        <v>#DIV/0!</v>
      </c>
      <c r="V44" s="77"/>
      <c r="W44" s="88" t="e">
        <f aca="true" t="shared" si="31" ref="W44:W55">V44+N44</f>
        <v>#DIV/0!</v>
      </c>
      <c r="X44" s="88" t="e">
        <f t="shared" si="6"/>
        <v>#DIV/0!</v>
      </c>
      <c r="Y44" s="109" t="e">
        <f t="shared" si="12"/>
        <v>#DIV/0!</v>
      </c>
      <c r="Z44" s="128" t="e">
        <f t="shared" si="13"/>
        <v>#DIV/0!</v>
      </c>
      <c r="AA44" s="131" t="e">
        <f t="shared" si="7"/>
        <v>#DIV/0!</v>
      </c>
      <c r="AB44" s="128" t="e">
        <f t="shared" si="8"/>
        <v>#DIV/0!</v>
      </c>
      <c r="AC44" s="128" t="e">
        <f t="shared" si="14"/>
        <v>#DIV/0!</v>
      </c>
      <c r="AD44" s="300" t="e">
        <f t="shared" si="15"/>
        <v>#DIV/0!</v>
      </c>
    </row>
    <row r="45" spans="1:30" ht="16.5" customHeight="1">
      <c r="A45" s="68">
        <v>30</v>
      </c>
      <c r="B45" s="69"/>
      <c r="C45" s="227"/>
      <c r="D45" s="79"/>
      <c r="E45" s="296" t="b">
        <v>0</v>
      </c>
      <c r="F45" s="83" t="e">
        <f t="shared" si="0"/>
        <v>#DIV/0!</v>
      </c>
      <c r="G45" s="95"/>
      <c r="H45" s="97"/>
      <c r="I45" s="99">
        <f t="shared" si="16"/>
        <v>0</v>
      </c>
      <c r="J45" s="99" t="e">
        <f t="shared" si="9"/>
        <v>#DIV/0!</v>
      </c>
      <c r="K45" s="71"/>
      <c r="L45" s="104" t="e">
        <f>ROUND(IF(K45&lt;=100,K45*Gartenanteil,100*Gartenanteil),2)</f>
        <v>#DIV/0!</v>
      </c>
      <c r="M45" s="83" t="e">
        <f t="shared" si="29"/>
        <v>#DIV/0!</v>
      </c>
      <c r="N45" s="87" t="e">
        <f t="shared" si="10"/>
        <v>#DIV/0!</v>
      </c>
      <c r="O45" s="151" t="e">
        <f t="shared" si="11"/>
        <v>#DIV/0!</v>
      </c>
      <c r="P45" s="89" t="e">
        <f t="shared" si="2"/>
        <v>#DIV/0!</v>
      </c>
      <c r="Q45" s="73"/>
      <c r="R45" s="74"/>
      <c r="S45" s="74"/>
      <c r="T45" s="83" t="e">
        <f t="shared" si="30"/>
        <v>#DIV/0!</v>
      </c>
      <c r="U45" s="99" t="e">
        <f t="shared" si="4"/>
        <v>#DIV/0!</v>
      </c>
      <c r="V45" s="77"/>
      <c r="W45" s="89" t="e">
        <f t="shared" si="31"/>
        <v>#DIV/0!</v>
      </c>
      <c r="X45" s="89" t="e">
        <f t="shared" si="6"/>
        <v>#DIV/0!</v>
      </c>
      <c r="Y45" s="110" t="e">
        <f t="shared" si="12"/>
        <v>#DIV/0!</v>
      </c>
      <c r="Z45" s="129" t="e">
        <f t="shared" si="13"/>
        <v>#DIV/0!</v>
      </c>
      <c r="AA45" s="132" t="e">
        <f t="shared" si="7"/>
        <v>#DIV/0!</v>
      </c>
      <c r="AB45" s="129" t="e">
        <f t="shared" si="8"/>
        <v>#DIV/0!</v>
      </c>
      <c r="AC45" s="129" t="e">
        <f t="shared" si="14"/>
        <v>#DIV/0!</v>
      </c>
      <c r="AD45" s="301" t="e">
        <f t="shared" si="15"/>
        <v>#DIV/0!</v>
      </c>
    </row>
    <row r="46" spans="1:30" ht="16.5" customHeight="1">
      <c r="A46" s="68">
        <v>31</v>
      </c>
      <c r="B46" s="69"/>
      <c r="C46" s="227"/>
      <c r="D46" s="79"/>
      <c r="E46" s="296" t="b">
        <v>0</v>
      </c>
      <c r="F46" s="82" t="e">
        <f t="shared" si="0"/>
        <v>#DIV/0!</v>
      </c>
      <c r="G46" s="95"/>
      <c r="H46" s="97"/>
      <c r="I46" s="98">
        <f t="shared" si="16"/>
        <v>0</v>
      </c>
      <c r="J46" s="98" t="e">
        <f t="shared" si="9"/>
        <v>#DIV/0!</v>
      </c>
      <c r="K46" s="71"/>
      <c r="L46" s="103" t="e">
        <f>ROUND(IF(K46&lt;=100,K46*Gartenanteil,100*Gartenanteil),2)</f>
        <v>#DIV/0!</v>
      </c>
      <c r="M46" s="82" t="e">
        <f t="shared" si="29"/>
        <v>#DIV/0!</v>
      </c>
      <c r="N46" s="86" t="e">
        <f t="shared" si="10"/>
        <v>#DIV/0!</v>
      </c>
      <c r="O46" s="152" t="e">
        <f t="shared" si="11"/>
        <v>#DIV/0!</v>
      </c>
      <c r="P46" s="88" t="e">
        <f t="shared" si="2"/>
        <v>#DIV/0!</v>
      </c>
      <c r="Q46" s="73"/>
      <c r="R46" s="74"/>
      <c r="S46" s="74"/>
      <c r="T46" s="82" t="e">
        <f t="shared" si="30"/>
        <v>#DIV/0!</v>
      </c>
      <c r="U46" s="98" t="e">
        <f t="shared" si="4"/>
        <v>#DIV/0!</v>
      </c>
      <c r="V46" s="77"/>
      <c r="W46" s="88" t="e">
        <f t="shared" si="31"/>
        <v>#DIV/0!</v>
      </c>
      <c r="X46" s="88" t="e">
        <f t="shared" si="6"/>
        <v>#DIV/0!</v>
      </c>
      <c r="Y46" s="109" t="e">
        <f t="shared" si="12"/>
        <v>#DIV/0!</v>
      </c>
      <c r="Z46" s="128" t="e">
        <f t="shared" si="13"/>
        <v>#DIV/0!</v>
      </c>
      <c r="AA46" s="131" t="e">
        <f t="shared" si="7"/>
        <v>#DIV/0!</v>
      </c>
      <c r="AB46" s="128" t="e">
        <f t="shared" si="8"/>
        <v>#DIV/0!</v>
      </c>
      <c r="AC46" s="128" t="e">
        <f t="shared" si="14"/>
        <v>#DIV/0!</v>
      </c>
      <c r="AD46" s="300" t="e">
        <f t="shared" si="15"/>
        <v>#DIV/0!</v>
      </c>
    </row>
    <row r="47" spans="1:30" ht="16.5" customHeight="1">
      <c r="A47" s="68">
        <v>32</v>
      </c>
      <c r="B47" s="69"/>
      <c r="C47" s="227"/>
      <c r="D47" s="79"/>
      <c r="E47" s="296" t="b">
        <v>0</v>
      </c>
      <c r="F47" s="83" t="e">
        <f t="shared" si="0"/>
        <v>#DIV/0!</v>
      </c>
      <c r="G47" s="95"/>
      <c r="H47" s="97"/>
      <c r="I47" s="99">
        <f t="shared" si="16"/>
        <v>0</v>
      </c>
      <c r="J47" s="99" t="e">
        <f t="shared" si="9"/>
        <v>#DIV/0!</v>
      </c>
      <c r="K47" s="71"/>
      <c r="L47" s="104" t="e">
        <f>ROUND(IF(K47&lt;=100,K47*Gartenanteil,100*Gartenanteil),2)</f>
        <v>#DIV/0!</v>
      </c>
      <c r="M47" s="83" t="e">
        <f t="shared" si="29"/>
        <v>#DIV/0!</v>
      </c>
      <c r="N47" s="87" t="e">
        <f t="shared" si="10"/>
        <v>#DIV/0!</v>
      </c>
      <c r="O47" s="151" t="e">
        <f t="shared" si="11"/>
        <v>#DIV/0!</v>
      </c>
      <c r="P47" s="89" t="e">
        <f t="shared" si="2"/>
        <v>#DIV/0!</v>
      </c>
      <c r="Q47" s="73"/>
      <c r="R47" s="74"/>
      <c r="S47" s="74"/>
      <c r="T47" s="83" t="e">
        <f t="shared" si="30"/>
        <v>#DIV/0!</v>
      </c>
      <c r="U47" s="99" t="e">
        <f t="shared" si="4"/>
        <v>#DIV/0!</v>
      </c>
      <c r="V47" s="77"/>
      <c r="W47" s="89" t="e">
        <f t="shared" si="31"/>
        <v>#DIV/0!</v>
      </c>
      <c r="X47" s="89" t="e">
        <f t="shared" si="6"/>
        <v>#DIV/0!</v>
      </c>
      <c r="Y47" s="110" t="e">
        <f t="shared" si="12"/>
        <v>#DIV/0!</v>
      </c>
      <c r="Z47" s="129" t="e">
        <f t="shared" si="13"/>
        <v>#DIV/0!</v>
      </c>
      <c r="AA47" s="132" t="e">
        <f t="shared" si="7"/>
        <v>#DIV/0!</v>
      </c>
      <c r="AB47" s="129" t="e">
        <f t="shared" si="8"/>
        <v>#DIV/0!</v>
      </c>
      <c r="AC47" s="129" t="e">
        <f t="shared" si="14"/>
        <v>#DIV/0!</v>
      </c>
      <c r="AD47" s="301" t="e">
        <f t="shared" si="15"/>
        <v>#DIV/0!</v>
      </c>
    </row>
    <row r="48" spans="1:30" ht="16.5" customHeight="1">
      <c r="A48" s="68">
        <v>33</v>
      </c>
      <c r="B48" s="69"/>
      <c r="C48" s="227"/>
      <c r="D48" s="79"/>
      <c r="E48" s="114" t="b">
        <v>0</v>
      </c>
      <c r="F48" s="82" t="e">
        <f t="shared" si="0"/>
        <v>#DIV/0!</v>
      </c>
      <c r="G48" s="95"/>
      <c r="H48" s="97"/>
      <c r="I48" s="98">
        <f t="shared" si="16"/>
        <v>0</v>
      </c>
      <c r="J48" s="98" t="e">
        <f t="shared" si="9"/>
        <v>#DIV/0!</v>
      </c>
      <c r="K48" s="71"/>
      <c r="L48" s="103" t="e">
        <f>ROUND(IF(K48&lt;=100,K48*Gartenanteil,100*Gartenanteil),2)</f>
        <v>#DIV/0!</v>
      </c>
      <c r="M48" s="82" t="e">
        <f t="shared" si="29"/>
        <v>#DIV/0!</v>
      </c>
      <c r="N48" s="86" t="e">
        <f t="shared" si="10"/>
        <v>#DIV/0!</v>
      </c>
      <c r="O48" s="152" t="e">
        <f t="shared" si="11"/>
        <v>#DIV/0!</v>
      </c>
      <c r="P48" s="88" t="e">
        <f t="shared" si="2"/>
        <v>#DIV/0!</v>
      </c>
      <c r="Q48" s="73"/>
      <c r="R48" s="74"/>
      <c r="S48" s="74"/>
      <c r="T48" s="82" t="e">
        <f t="shared" si="30"/>
        <v>#DIV/0!</v>
      </c>
      <c r="U48" s="98" t="e">
        <f t="shared" si="4"/>
        <v>#DIV/0!</v>
      </c>
      <c r="V48" s="77"/>
      <c r="W48" s="88" t="e">
        <f t="shared" si="31"/>
        <v>#DIV/0!</v>
      </c>
      <c r="X48" s="88" t="e">
        <f t="shared" si="6"/>
        <v>#DIV/0!</v>
      </c>
      <c r="Y48" s="109" t="e">
        <f t="shared" si="12"/>
        <v>#DIV/0!</v>
      </c>
      <c r="Z48" s="128" t="e">
        <f t="shared" si="13"/>
        <v>#DIV/0!</v>
      </c>
      <c r="AA48" s="131" t="e">
        <f t="shared" si="7"/>
        <v>#DIV/0!</v>
      </c>
      <c r="AB48" s="128" t="e">
        <f t="shared" si="8"/>
        <v>#DIV/0!</v>
      </c>
      <c r="AC48" s="128" t="e">
        <f t="shared" si="14"/>
        <v>#DIV/0!</v>
      </c>
      <c r="AD48" s="300" t="e">
        <f t="shared" si="15"/>
        <v>#DIV/0!</v>
      </c>
    </row>
    <row r="49" spans="1:30" ht="16.5" customHeight="1">
      <c r="A49" s="68">
        <v>34</v>
      </c>
      <c r="B49" s="69"/>
      <c r="C49" s="227"/>
      <c r="D49" s="79"/>
      <c r="E49" s="114" t="b">
        <v>0</v>
      </c>
      <c r="F49" s="83" t="e">
        <f t="shared" si="0"/>
        <v>#DIV/0!</v>
      </c>
      <c r="G49" s="95"/>
      <c r="H49" s="97"/>
      <c r="I49" s="99">
        <f t="shared" si="16"/>
        <v>0</v>
      </c>
      <c r="J49" s="99" t="e">
        <f t="shared" si="9"/>
        <v>#DIV/0!</v>
      </c>
      <c r="K49" s="71"/>
      <c r="L49" s="104" t="e">
        <f>ROUND(IF(K49&lt;=100,K49*Gartenanteil,100*Gartenanteil),2)</f>
        <v>#DIV/0!</v>
      </c>
      <c r="M49" s="83" t="e">
        <f t="shared" si="29"/>
        <v>#DIV/0!</v>
      </c>
      <c r="N49" s="87" t="e">
        <f t="shared" si="10"/>
        <v>#DIV/0!</v>
      </c>
      <c r="O49" s="151" t="e">
        <f t="shared" si="11"/>
        <v>#DIV/0!</v>
      </c>
      <c r="P49" s="89" t="e">
        <f t="shared" si="2"/>
        <v>#DIV/0!</v>
      </c>
      <c r="Q49" s="73"/>
      <c r="R49" s="74"/>
      <c r="S49" s="74"/>
      <c r="T49" s="83" t="e">
        <f t="shared" si="30"/>
        <v>#DIV/0!</v>
      </c>
      <c r="U49" s="99" t="e">
        <f t="shared" si="4"/>
        <v>#DIV/0!</v>
      </c>
      <c r="V49" s="77"/>
      <c r="W49" s="89" t="e">
        <f t="shared" si="31"/>
        <v>#DIV/0!</v>
      </c>
      <c r="X49" s="89" t="e">
        <f t="shared" si="6"/>
        <v>#DIV/0!</v>
      </c>
      <c r="Y49" s="110" t="e">
        <f t="shared" si="12"/>
        <v>#DIV/0!</v>
      </c>
      <c r="Z49" s="129" t="e">
        <f t="shared" si="13"/>
        <v>#DIV/0!</v>
      </c>
      <c r="AA49" s="132" t="e">
        <f t="shared" si="7"/>
        <v>#DIV/0!</v>
      </c>
      <c r="AB49" s="129" t="e">
        <f t="shared" si="8"/>
        <v>#DIV/0!</v>
      </c>
      <c r="AC49" s="129" t="e">
        <f t="shared" si="14"/>
        <v>#DIV/0!</v>
      </c>
      <c r="AD49" s="301" t="e">
        <f t="shared" si="15"/>
        <v>#DIV/0!</v>
      </c>
    </row>
    <row r="50" spans="1:30" ht="16.5" customHeight="1">
      <c r="A50" s="68">
        <v>35</v>
      </c>
      <c r="B50" s="69"/>
      <c r="C50" s="227"/>
      <c r="D50" s="79"/>
      <c r="E50" s="114" t="b">
        <v>0</v>
      </c>
      <c r="F50" s="82" t="e">
        <f t="shared" si="0"/>
        <v>#DIV/0!</v>
      </c>
      <c r="G50" s="95"/>
      <c r="H50" s="97"/>
      <c r="I50" s="98">
        <f t="shared" si="16"/>
        <v>0</v>
      </c>
      <c r="J50" s="98" t="e">
        <f t="shared" si="9"/>
        <v>#DIV/0!</v>
      </c>
      <c r="K50" s="71"/>
      <c r="L50" s="103" t="e">
        <f>ROUND(IF(K50&lt;=100,K50*Gartenanteil,100*Gartenanteil),2)</f>
        <v>#DIV/0!</v>
      </c>
      <c r="M50" s="82" t="e">
        <f t="shared" si="29"/>
        <v>#DIV/0!</v>
      </c>
      <c r="N50" s="86" t="e">
        <f t="shared" si="10"/>
        <v>#DIV/0!</v>
      </c>
      <c r="O50" s="152" t="e">
        <f t="shared" si="11"/>
        <v>#DIV/0!</v>
      </c>
      <c r="P50" s="88" t="e">
        <f t="shared" si="2"/>
        <v>#DIV/0!</v>
      </c>
      <c r="Q50" s="73"/>
      <c r="R50" s="74"/>
      <c r="S50" s="74"/>
      <c r="T50" s="82" t="e">
        <f t="shared" si="30"/>
        <v>#DIV/0!</v>
      </c>
      <c r="U50" s="98" t="e">
        <f t="shared" si="4"/>
        <v>#DIV/0!</v>
      </c>
      <c r="V50" s="77"/>
      <c r="W50" s="88" t="e">
        <f t="shared" si="31"/>
        <v>#DIV/0!</v>
      </c>
      <c r="X50" s="88" t="e">
        <f t="shared" si="6"/>
        <v>#DIV/0!</v>
      </c>
      <c r="Y50" s="109" t="e">
        <f t="shared" si="12"/>
        <v>#DIV/0!</v>
      </c>
      <c r="Z50" s="128" t="e">
        <f t="shared" si="13"/>
        <v>#DIV/0!</v>
      </c>
      <c r="AA50" s="131" t="e">
        <f t="shared" si="7"/>
        <v>#DIV/0!</v>
      </c>
      <c r="AB50" s="128" t="e">
        <f t="shared" si="8"/>
        <v>#DIV/0!</v>
      </c>
      <c r="AC50" s="128" t="e">
        <f t="shared" si="14"/>
        <v>#DIV/0!</v>
      </c>
      <c r="AD50" s="300" t="e">
        <f t="shared" si="15"/>
        <v>#DIV/0!</v>
      </c>
    </row>
    <row r="51" spans="1:30" ht="16.5" customHeight="1">
      <c r="A51" s="68">
        <v>36</v>
      </c>
      <c r="B51" s="69"/>
      <c r="C51" s="227"/>
      <c r="D51" s="79"/>
      <c r="E51" s="115" t="b">
        <v>0</v>
      </c>
      <c r="F51" s="83" t="e">
        <f t="shared" si="0"/>
        <v>#DIV/0!</v>
      </c>
      <c r="G51" s="95"/>
      <c r="H51" s="97"/>
      <c r="I51" s="99">
        <f>G51-H51</f>
        <v>0</v>
      </c>
      <c r="J51" s="99" t="e">
        <f t="shared" si="9"/>
        <v>#DIV/0!</v>
      </c>
      <c r="K51" s="71"/>
      <c r="L51" s="104" t="e">
        <f>ROUND(IF(K51&lt;=100,K51*Gartenanteil,100*Gartenanteil),2)</f>
        <v>#DIV/0!</v>
      </c>
      <c r="M51" s="83" t="e">
        <f t="shared" si="29"/>
        <v>#DIV/0!</v>
      </c>
      <c r="N51" s="87" t="e">
        <f t="shared" si="10"/>
        <v>#DIV/0!</v>
      </c>
      <c r="O51" s="151" t="e">
        <f t="shared" si="11"/>
        <v>#DIV/0!</v>
      </c>
      <c r="P51" s="89" t="e">
        <f t="shared" si="2"/>
        <v>#DIV/0!</v>
      </c>
      <c r="Q51" s="73"/>
      <c r="R51" s="74"/>
      <c r="S51" s="74"/>
      <c r="T51" s="83" t="e">
        <f t="shared" si="30"/>
        <v>#DIV/0!</v>
      </c>
      <c r="U51" s="99" t="e">
        <f t="shared" si="4"/>
        <v>#DIV/0!</v>
      </c>
      <c r="V51" s="77"/>
      <c r="W51" s="89" t="e">
        <f t="shared" si="31"/>
        <v>#DIV/0!</v>
      </c>
      <c r="X51" s="89" t="e">
        <f t="shared" si="6"/>
        <v>#DIV/0!</v>
      </c>
      <c r="Y51" s="110" t="e">
        <f t="shared" si="12"/>
        <v>#DIV/0!</v>
      </c>
      <c r="Z51" s="129" t="e">
        <f t="shared" si="13"/>
        <v>#DIV/0!</v>
      </c>
      <c r="AA51" s="132" t="e">
        <f t="shared" si="7"/>
        <v>#DIV/0!</v>
      </c>
      <c r="AB51" s="129" t="e">
        <f t="shared" si="8"/>
        <v>#DIV/0!</v>
      </c>
      <c r="AC51" s="129" t="e">
        <f t="shared" si="14"/>
        <v>#DIV/0!</v>
      </c>
      <c r="AD51" s="301" t="e">
        <f t="shared" si="15"/>
        <v>#DIV/0!</v>
      </c>
    </row>
    <row r="52" spans="1:30" ht="16.5" customHeight="1">
      <c r="A52" s="68">
        <v>37</v>
      </c>
      <c r="B52" s="69"/>
      <c r="C52" s="227"/>
      <c r="D52" s="79"/>
      <c r="E52" s="116" t="b">
        <v>0</v>
      </c>
      <c r="F52" s="84" t="e">
        <f t="shared" si="0"/>
        <v>#DIV/0!</v>
      </c>
      <c r="G52" s="95"/>
      <c r="H52" s="97"/>
      <c r="I52" s="98">
        <f>G52-H52</f>
        <v>0</v>
      </c>
      <c r="J52" s="101" t="e">
        <f t="shared" si="9"/>
        <v>#DIV/0!</v>
      </c>
      <c r="K52" s="72"/>
      <c r="L52" s="105" t="e">
        <f>ROUND(IF(K52&lt;=100,K52*Gartenanteil,100*Gartenanteil),2)</f>
        <v>#DIV/0!</v>
      </c>
      <c r="M52" s="82" t="e">
        <f t="shared" si="29"/>
        <v>#DIV/0!</v>
      </c>
      <c r="N52" s="86" t="e">
        <f t="shared" si="10"/>
        <v>#DIV/0!</v>
      </c>
      <c r="O52" s="153" t="e">
        <f t="shared" si="11"/>
        <v>#DIV/0!</v>
      </c>
      <c r="P52" s="156" t="e">
        <f t="shared" si="2"/>
        <v>#DIV/0!</v>
      </c>
      <c r="Q52" s="73"/>
      <c r="R52" s="76"/>
      <c r="S52" s="74"/>
      <c r="T52" s="82" t="e">
        <f t="shared" si="30"/>
        <v>#DIV/0!</v>
      </c>
      <c r="U52" s="98" t="e">
        <f t="shared" si="4"/>
        <v>#DIV/0!</v>
      </c>
      <c r="V52" s="77"/>
      <c r="W52" s="88" t="e">
        <f t="shared" si="31"/>
        <v>#DIV/0!</v>
      </c>
      <c r="X52" s="88" t="e">
        <f t="shared" si="6"/>
        <v>#DIV/0!</v>
      </c>
      <c r="Y52" s="109" t="e">
        <f t="shared" si="12"/>
        <v>#DIV/0!</v>
      </c>
      <c r="Z52" s="128" t="e">
        <f t="shared" si="13"/>
        <v>#DIV/0!</v>
      </c>
      <c r="AA52" s="131" t="e">
        <f t="shared" si="7"/>
        <v>#DIV/0!</v>
      </c>
      <c r="AB52" s="128" t="e">
        <f t="shared" si="8"/>
        <v>#DIV/0!</v>
      </c>
      <c r="AC52" s="128" t="e">
        <f t="shared" si="14"/>
        <v>#DIV/0!</v>
      </c>
      <c r="AD52" s="300" t="e">
        <f t="shared" si="15"/>
        <v>#DIV/0!</v>
      </c>
    </row>
    <row r="53" spans="1:30" ht="16.5" customHeight="1">
      <c r="A53" s="68">
        <v>38</v>
      </c>
      <c r="B53" s="69"/>
      <c r="C53" s="227"/>
      <c r="D53" s="79"/>
      <c r="E53" s="116" t="b">
        <v>0</v>
      </c>
      <c r="F53" s="85" t="e">
        <f t="shared" si="0"/>
        <v>#DIV/0!</v>
      </c>
      <c r="G53" s="95"/>
      <c r="H53" s="97"/>
      <c r="I53" s="99">
        <f>G53-H53</f>
        <v>0</v>
      </c>
      <c r="J53" s="102" t="e">
        <f t="shared" si="9"/>
        <v>#DIV/0!</v>
      </c>
      <c r="K53" s="72"/>
      <c r="L53" s="106" t="e">
        <f>ROUND(IF(K53&lt;=100,K53*Gartenanteil,100*Gartenanteil),2)</f>
        <v>#DIV/0!</v>
      </c>
      <c r="M53" s="83" t="e">
        <f t="shared" si="29"/>
        <v>#DIV/0!</v>
      </c>
      <c r="N53" s="87" t="e">
        <f t="shared" si="10"/>
        <v>#DIV/0!</v>
      </c>
      <c r="O53" s="154" t="e">
        <f t="shared" si="11"/>
        <v>#DIV/0!</v>
      </c>
      <c r="P53" s="157" t="e">
        <f t="shared" si="2"/>
        <v>#DIV/0!</v>
      </c>
      <c r="Q53" s="73"/>
      <c r="R53" s="76"/>
      <c r="S53" s="74"/>
      <c r="T53" s="83" t="e">
        <f t="shared" si="30"/>
        <v>#DIV/0!</v>
      </c>
      <c r="U53" s="99" t="e">
        <f t="shared" si="4"/>
        <v>#DIV/0!</v>
      </c>
      <c r="V53" s="77"/>
      <c r="W53" s="89" t="e">
        <f t="shared" si="31"/>
        <v>#DIV/0!</v>
      </c>
      <c r="X53" s="89" t="e">
        <f t="shared" si="6"/>
        <v>#DIV/0!</v>
      </c>
      <c r="Y53" s="110" t="e">
        <f t="shared" si="12"/>
        <v>#DIV/0!</v>
      </c>
      <c r="Z53" s="129" t="e">
        <f t="shared" si="13"/>
        <v>#DIV/0!</v>
      </c>
      <c r="AA53" s="132" t="e">
        <f t="shared" si="7"/>
        <v>#DIV/0!</v>
      </c>
      <c r="AB53" s="129" t="e">
        <f t="shared" si="8"/>
        <v>#DIV/0!</v>
      </c>
      <c r="AC53" s="129" t="e">
        <f t="shared" si="14"/>
        <v>#DIV/0!</v>
      </c>
      <c r="AD53" s="301" t="e">
        <f t="shared" si="15"/>
        <v>#DIV/0!</v>
      </c>
    </row>
    <row r="54" spans="1:30" ht="16.5" customHeight="1">
      <c r="A54" s="68">
        <v>39</v>
      </c>
      <c r="B54" s="70"/>
      <c r="C54" s="228"/>
      <c r="D54" s="80"/>
      <c r="E54" s="116" t="b">
        <v>0</v>
      </c>
      <c r="F54" s="84" t="e">
        <f t="shared" si="0"/>
        <v>#DIV/0!</v>
      </c>
      <c r="G54" s="95"/>
      <c r="H54" s="97"/>
      <c r="I54" s="98">
        <f>G54-H54</f>
        <v>0</v>
      </c>
      <c r="J54" s="101" t="e">
        <f t="shared" si="9"/>
        <v>#DIV/0!</v>
      </c>
      <c r="K54" s="72"/>
      <c r="L54" s="105" t="e">
        <f>ROUND(IF(K54&lt;=100,K54*Gartenanteil,100*Gartenanteil),2)</f>
        <v>#DIV/0!</v>
      </c>
      <c r="M54" s="82" t="e">
        <f t="shared" si="29"/>
        <v>#DIV/0!</v>
      </c>
      <c r="N54" s="86" t="e">
        <f t="shared" si="10"/>
        <v>#DIV/0!</v>
      </c>
      <c r="O54" s="153" t="e">
        <f t="shared" si="11"/>
        <v>#DIV/0!</v>
      </c>
      <c r="P54" s="156" t="e">
        <f t="shared" si="2"/>
        <v>#DIV/0!</v>
      </c>
      <c r="Q54" s="73"/>
      <c r="R54" s="76"/>
      <c r="S54" s="74"/>
      <c r="T54" s="82" t="e">
        <f t="shared" si="30"/>
        <v>#DIV/0!</v>
      </c>
      <c r="U54" s="98" t="e">
        <f t="shared" si="4"/>
        <v>#DIV/0!</v>
      </c>
      <c r="V54" s="77"/>
      <c r="W54" s="88" t="e">
        <f t="shared" si="31"/>
        <v>#DIV/0!</v>
      </c>
      <c r="X54" s="88" t="e">
        <f t="shared" si="6"/>
        <v>#DIV/0!</v>
      </c>
      <c r="Y54" s="109" t="e">
        <f t="shared" si="12"/>
        <v>#DIV/0!</v>
      </c>
      <c r="Z54" s="128" t="e">
        <f t="shared" si="13"/>
        <v>#DIV/0!</v>
      </c>
      <c r="AA54" s="131" t="e">
        <f t="shared" si="7"/>
        <v>#DIV/0!</v>
      </c>
      <c r="AB54" s="128" t="e">
        <f t="shared" si="8"/>
        <v>#DIV/0!</v>
      </c>
      <c r="AC54" s="128" t="e">
        <f t="shared" si="14"/>
        <v>#DIV/0!</v>
      </c>
      <c r="AD54" s="300" t="e">
        <f t="shared" si="15"/>
        <v>#DIV/0!</v>
      </c>
    </row>
    <row r="55" spans="1:30" ht="16.5" customHeight="1" thickBot="1">
      <c r="A55" s="68">
        <v>40</v>
      </c>
      <c r="B55" s="70"/>
      <c r="C55" s="229"/>
      <c r="D55" s="79"/>
      <c r="E55" s="117" t="b">
        <v>0</v>
      </c>
      <c r="F55" s="85" t="e">
        <f t="shared" si="0"/>
        <v>#DIV/0!</v>
      </c>
      <c r="G55" s="95"/>
      <c r="H55" s="97"/>
      <c r="I55" s="99">
        <f>G55-H55</f>
        <v>0</v>
      </c>
      <c r="J55" s="102" t="e">
        <f t="shared" si="9"/>
        <v>#DIV/0!</v>
      </c>
      <c r="K55" s="72"/>
      <c r="L55" s="106" t="e">
        <f>ROUND(IF(K55&lt;=100,K55*Gartenanteil,100*Gartenanteil),2)</f>
        <v>#DIV/0!</v>
      </c>
      <c r="M55" s="83" t="e">
        <f t="shared" si="29"/>
        <v>#DIV/0!</v>
      </c>
      <c r="N55" s="87" t="e">
        <f t="shared" si="10"/>
        <v>#DIV/0!</v>
      </c>
      <c r="O55" s="154" t="e">
        <f t="shared" si="11"/>
        <v>#DIV/0!</v>
      </c>
      <c r="P55" s="157" t="e">
        <f t="shared" si="2"/>
        <v>#DIV/0!</v>
      </c>
      <c r="Q55" s="75"/>
      <c r="R55" s="76"/>
      <c r="S55" s="76"/>
      <c r="T55" s="83" t="e">
        <f t="shared" si="30"/>
        <v>#DIV/0!</v>
      </c>
      <c r="U55" s="99" t="e">
        <f t="shared" si="4"/>
        <v>#DIV/0!</v>
      </c>
      <c r="V55" s="77"/>
      <c r="W55" s="89" t="e">
        <f t="shared" si="31"/>
        <v>#DIV/0!</v>
      </c>
      <c r="X55" s="89" t="e">
        <f t="shared" si="6"/>
        <v>#DIV/0!</v>
      </c>
      <c r="Y55" s="110" t="e">
        <f t="shared" si="12"/>
        <v>#DIV/0!</v>
      </c>
      <c r="Z55" s="129" t="e">
        <f t="shared" si="13"/>
        <v>#DIV/0!</v>
      </c>
      <c r="AA55" s="132" t="e">
        <f t="shared" si="7"/>
        <v>#DIV/0!</v>
      </c>
      <c r="AB55" s="139" t="e">
        <f t="shared" si="8"/>
        <v>#DIV/0!</v>
      </c>
      <c r="AC55" s="139" t="e">
        <f t="shared" si="14"/>
        <v>#DIV/0!</v>
      </c>
      <c r="AD55" s="302" t="e">
        <f t="shared" si="15"/>
        <v>#DIV/0!</v>
      </c>
    </row>
    <row r="56" spans="1:30" s="215" customFormat="1" ht="23.25" customHeight="1" thickBot="1">
      <c r="A56" s="211"/>
      <c r="B56" s="212"/>
      <c r="C56" s="212"/>
      <c r="D56" s="120">
        <f>SUM(D16:D55)</f>
        <v>0</v>
      </c>
      <c r="E56" s="119">
        <f>COUNTIF(E16:E55,TRUE)</f>
        <v>0</v>
      </c>
      <c r="F56" s="92">
        <v>100</v>
      </c>
      <c r="G56" s="96">
        <f aca="true" t="shared" si="32" ref="G56:P56">SUM(G16:G55)</f>
        <v>0</v>
      </c>
      <c r="H56" s="96">
        <f t="shared" si="32"/>
        <v>0</v>
      </c>
      <c r="I56" s="100">
        <f t="shared" si="32"/>
        <v>0</v>
      </c>
      <c r="J56" s="100" t="e">
        <f t="shared" si="32"/>
        <v>#DIV/0!</v>
      </c>
      <c r="K56" s="96">
        <f t="shared" si="32"/>
        <v>0</v>
      </c>
      <c r="L56" s="107" t="e">
        <f t="shared" si="32"/>
        <v>#DIV/0!</v>
      </c>
      <c r="M56" s="91" t="e">
        <f t="shared" si="32"/>
        <v>#DIV/0!</v>
      </c>
      <c r="N56" s="94" t="e">
        <f t="shared" si="32"/>
        <v>#DIV/0!</v>
      </c>
      <c r="O56" s="120" t="e">
        <f t="shared" si="32"/>
        <v>#DIV/0!</v>
      </c>
      <c r="P56" s="149" t="e">
        <f t="shared" si="32"/>
        <v>#DIV/0!</v>
      </c>
      <c r="Q56" s="377"/>
      <c r="R56" s="378"/>
      <c r="S56" s="378"/>
      <c r="T56" s="159" t="e">
        <f aca="true" t="shared" si="33" ref="T56:Y56">SUM(T16:T55)</f>
        <v>#DIV/0!</v>
      </c>
      <c r="U56" s="159" t="e">
        <f t="shared" si="33"/>
        <v>#DIV/0!</v>
      </c>
      <c r="V56" s="90">
        <f t="shared" si="33"/>
        <v>0</v>
      </c>
      <c r="W56" s="90" t="e">
        <f t="shared" si="33"/>
        <v>#DIV/0!</v>
      </c>
      <c r="X56" s="108" t="e">
        <f t="shared" si="33"/>
        <v>#DIV/0!</v>
      </c>
      <c r="Y56" s="111" t="e">
        <f t="shared" si="33"/>
        <v>#DIV/0!</v>
      </c>
      <c r="Z56" s="130"/>
      <c r="AA56" s="133">
        <f>COUNTIF(AA16:AA55,"Ja")+COUNTIF(AA16:AA55,"Kürzung")</f>
        <v>0</v>
      </c>
      <c r="AB56" s="213"/>
      <c r="AC56" s="213"/>
      <c r="AD56" s="237"/>
    </row>
    <row r="57" spans="6:7" ht="21.75" customHeight="1" thickTop="1">
      <c r="F57" s="216"/>
      <c r="G57" s="217"/>
    </row>
    <row r="58" ht="7.5" customHeight="1"/>
    <row r="70" spans="18:25" ht="13.5">
      <c r="R70" s="13"/>
      <c r="S70" s="13"/>
      <c r="T70" s="13"/>
      <c r="Y70" s="13"/>
    </row>
    <row r="78" spans="1:25" ht="13.5">
      <c r="A78" s="41"/>
      <c r="B78" s="41"/>
      <c r="C78" s="41"/>
      <c r="D78" s="171"/>
      <c r="E78" s="171"/>
      <c r="F78" s="218"/>
      <c r="G78" s="41"/>
      <c r="H78" s="12"/>
      <c r="I78" s="12"/>
      <c r="K78" s="219"/>
      <c r="L78" s="41"/>
      <c r="M78" s="41"/>
      <c r="N78" s="41"/>
      <c r="O78" s="41"/>
      <c r="P78" s="41"/>
      <c r="R78" s="13"/>
      <c r="S78" s="13"/>
      <c r="T78" s="13"/>
      <c r="Y78" s="13"/>
    </row>
  </sheetData>
  <sheetProtection password="C609" sheet="1" formatColumns="0" insertRows="0" deleteRows="0"/>
  <mergeCells count="31">
    <mergeCell ref="AC6:AC12"/>
    <mergeCell ref="AB6:AB12"/>
    <mergeCell ref="AD6:AD12"/>
    <mergeCell ref="Z6:Z12"/>
    <mergeCell ref="Y6:Y12"/>
    <mergeCell ref="O7:P12"/>
    <mergeCell ref="S7:S12"/>
    <mergeCell ref="N7:N12"/>
    <mergeCell ref="AA6:AA12"/>
    <mergeCell ref="W6:X12"/>
    <mergeCell ref="M6:P6"/>
    <mergeCell ref="Q6:V6"/>
    <mergeCell ref="Q56:S56"/>
    <mergeCell ref="K14:L14"/>
    <mergeCell ref="H6:H12"/>
    <mergeCell ref="K13:L13"/>
    <mergeCell ref="K6:L12"/>
    <mergeCell ref="M7:M12"/>
    <mergeCell ref="F6:F14"/>
    <mergeCell ref="J6:J12"/>
    <mergeCell ref="G6:G14"/>
    <mergeCell ref="A6:A15"/>
    <mergeCell ref="B6:B15"/>
    <mergeCell ref="V7:V12"/>
    <mergeCell ref="R7:R12"/>
    <mergeCell ref="E6:E14"/>
    <mergeCell ref="Q7:Q12"/>
    <mergeCell ref="C6:C14"/>
    <mergeCell ref="I6:I14"/>
    <mergeCell ref="T7:U12"/>
    <mergeCell ref="D6:D14"/>
  </mergeCells>
  <conditionalFormatting sqref="AD16:AD55">
    <cfRule type="cellIs" priority="52" dxfId="2" operator="lessThan" stopIfTrue="1">
      <formula>2</formula>
    </cfRule>
  </conditionalFormatting>
  <conditionalFormatting sqref="AA16:AA55">
    <cfRule type="cellIs" priority="51" dxfId="2" operator="between">
      <formula>"Nein"</formula>
      <formula>"Kürzung"</formula>
    </cfRule>
  </conditionalFormatting>
  <conditionalFormatting sqref="AC16:AC55">
    <cfRule type="expression" priority="4" dxfId="15" stopIfTrue="1">
      <formula>AD16="pauschal"</formula>
    </cfRule>
  </conditionalFormatting>
  <printOptions/>
  <pageMargins left="0.2362204724409449" right="0.2362204724409449" top="1.1811023622047245" bottom="0.5905511811023623" header="0.31496062992125984" footer="0.31496062992125984"/>
  <pageSetup fitToHeight="0" fitToWidth="1" horizontalDpi="300" verticalDpi="300" orientation="landscape" paperSize="8" scale="68" r:id="rId3"/>
  <headerFooter>
    <oddHeader>&amp;L&amp;"Century Gothic,Standard"&amp;20Baukostenkalkulation für Eigenbedarf&amp;R&amp;"Century Gothic,Standard"Druckdatum: &amp;D</oddHeader>
    <oddFooter>&amp;C&amp;"Century Gothic,Standard"Seite &amp;P / 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D78"/>
  <sheetViews>
    <sheetView showGridLines="0" workbookViewId="0" topLeftCell="A1">
      <selection activeCell="Z17" sqref="Z17:Z55"/>
    </sheetView>
  </sheetViews>
  <sheetFormatPr defaultColWidth="12" defaultRowHeight="12.75"/>
  <cols>
    <col min="1" max="1" width="5.83203125" style="13" customWidth="1"/>
    <col min="2" max="3" width="9" style="13" customWidth="1"/>
    <col min="4" max="4" width="10.83203125" style="177" customWidth="1"/>
    <col min="5" max="5" width="8" style="177" customWidth="1"/>
    <col min="6" max="6" width="8" style="13" customWidth="1"/>
    <col min="7" max="7" width="16.16015625" style="13" customWidth="1"/>
    <col min="8" max="8" width="11.83203125" style="178" customWidth="1"/>
    <col min="9" max="9" width="14.83203125" style="178" customWidth="1"/>
    <col min="10" max="10" width="13.16015625" style="178" customWidth="1"/>
    <col min="11" max="11" width="9.83203125" style="13" customWidth="1"/>
    <col min="12" max="12" width="12.66015625" style="13" customWidth="1"/>
    <col min="13" max="13" width="10.16015625" style="13" customWidth="1"/>
    <col min="14" max="14" width="11.66015625" style="13" customWidth="1"/>
    <col min="15" max="15" width="9.16015625" style="13" customWidth="1"/>
    <col min="16" max="16" width="11.66015625" style="13" customWidth="1"/>
    <col min="17" max="17" width="10.5" style="13" customWidth="1"/>
    <col min="18" max="18" width="9.83203125" style="169" customWidth="1"/>
    <col min="19" max="19" width="8.5" style="169" customWidth="1"/>
    <col min="20" max="20" width="9.83203125" style="169" customWidth="1"/>
    <col min="21" max="21" width="12.5" style="13" customWidth="1"/>
    <col min="22" max="22" width="12.83203125" style="13" customWidth="1"/>
    <col min="23" max="23" width="7.66015625" style="13" customWidth="1"/>
    <col min="24" max="24" width="12.5" style="13" customWidth="1"/>
    <col min="25" max="25" width="16.16015625" style="170" customWidth="1"/>
    <col min="26" max="26" width="16.66015625" style="13" bestFit="1" customWidth="1"/>
    <col min="27" max="27" width="9.33203125" style="13" customWidth="1"/>
    <col min="28" max="28" width="12" style="13" customWidth="1"/>
    <col min="29" max="29" width="13.5" style="13" customWidth="1"/>
    <col min="30" max="16384" width="12" style="13" customWidth="1"/>
  </cols>
  <sheetData>
    <row r="1" spans="1:20" ht="14.25" thickTop="1">
      <c r="A1" s="7" t="s">
        <v>19</v>
      </c>
      <c r="B1" s="8"/>
      <c r="C1" s="8"/>
      <c r="D1" s="165"/>
      <c r="E1" s="165"/>
      <c r="F1" s="166"/>
      <c r="G1" s="166"/>
      <c r="H1" s="166">
        <f>'Allgemeine Angaben'!E1</f>
        <v>0</v>
      </c>
      <c r="I1" s="167"/>
      <c r="J1" s="167"/>
      <c r="K1" s="166"/>
      <c r="L1" s="166"/>
      <c r="M1" s="166"/>
      <c r="N1" s="166"/>
      <c r="O1" s="166"/>
      <c r="P1" s="166"/>
      <c r="Q1" s="166"/>
      <c r="R1" s="168"/>
      <c r="T1" s="13"/>
    </row>
    <row r="2" spans="1:18" ht="13.5">
      <c r="A2" s="14" t="s">
        <v>33</v>
      </c>
      <c r="B2" s="15"/>
      <c r="C2" s="15"/>
      <c r="D2" s="171"/>
      <c r="E2" s="171"/>
      <c r="F2" s="41"/>
      <c r="G2" s="41"/>
      <c r="H2" s="41" t="str">
        <f>'Allgemeine Angaben'!E4&amp;" "&amp;'Allgemeine Angaben'!E5&amp;", "&amp;'Allgemeine Angaben'!E2&amp;" "&amp;'Allgemeine Angaben'!E3</f>
        <v> ,  </v>
      </c>
      <c r="I2" s="12"/>
      <c r="J2" s="12"/>
      <c r="K2" s="41"/>
      <c r="L2" s="41"/>
      <c r="M2" s="41"/>
      <c r="N2" s="41"/>
      <c r="O2" s="41"/>
      <c r="P2" s="41"/>
      <c r="Q2" s="41"/>
      <c r="R2" s="172"/>
    </row>
    <row r="3" spans="1:18" ht="13.5">
      <c r="A3" s="14" t="s">
        <v>30</v>
      </c>
      <c r="B3" s="15"/>
      <c r="C3" s="15"/>
      <c r="D3" s="171"/>
      <c r="E3" s="171"/>
      <c r="F3" s="41"/>
      <c r="G3" s="41"/>
      <c r="H3" s="41">
        <f>IF('Allgemeine Angaben'!E6="","",'Allgemeine Angaben'!E6)</f>
      </c>
      <c r="I3" s="12"/>
      <c r="J3" s="12"/>
      <c r="K3" s="41"/>
      <c r="L3" s="41"/>
      <c r="M3" s="41"/>
      <c r="N3" s="41"/>
      <c r="O3" s="41"/>
      <c r="P3" s="41"/>
      <c r="Q3" s="41"/>
      <c r="R3" s="172"/>
    </row>
    <row r="4" spans="1:18" ht="14.25" thickBot="1">
      <c r="A4" s="19" t="s">
        <v>31</v>
      </c>
      <c r="B4" s="20"/>
      <c r="C4" s="20"/>
      <c r="D4" s="173"/>
      <c r="E4" s="173"/>
      <c r="F4" s="174"/>
      <c r="G4" s="174"/>
      <c r="H4" s="174">
        <f>'Allgemeine Angaben'!E7</f>
        <v>0</v>
      </c>
      <c r="I4" s="175"/>
      <c r="J4" s="175"/>
      <c r="K4" s="174"/>
      <c r="L4" s="174"/>
      <c r="M4" s="174"/>
      <c r="N4" s="174"/>
      <c r="O4" s="174"/>
      <c r="P4" s="174"/>
      <c r="Q4" s="174"/>
      <c r="R4" s="176"/>
    </row>
    <row r="5" ht="21" customHeight="1" thickBot="1" thickTop="1"/>
    <row r="6" spans="1:30" ht="20.25" customHeight="1" thickBot="1" thickTop="1">
      <c r="A6" s="328" t="s">
        <v>29</v>
      </c>
      <c r="B6" s="331" t="s">
        <v>24</v>
      </c>
      <c r="C6" s="340" t="s">
        <v>117</v>
      </c>
      <c r="D6" s="340" t="s">
        <v>61</v>
      </c>
      <c r="E6" s="340" t="s">
        <v>82</v>
      </c>
      <c r="F6" s="369" t="s">
        <v>83</v>
      </c>
      <c r="G6" s="347" t="s">
        <v>67</v>
      </c>
      <c r="H6" s="347" t="s">
        <v>17</v>
      </c>
      <c r="I6" s="347" t="s">
        <v>58</v>
      </c>
      <c r="J6" s="385" t="s">
        <v>86</v>
      </c>
      <c r="K6" s="386" t="s">
        <v>92</v>
      </c>
      <c r="L6" s="362"/>
      <c r="M6" s="374" t="s">
        <v>93</v>
      </c>
      <c r="N6" s="375"/>
      <c r="O6" s="375"/>
      <c r="P6" s="376"/>
      <c r="Q6" s="374" t="s">
        <v>88</v>
      </c>
      <c r="R6" s="375"/>
      <c r="S6" s="375"/>
      <c r="T6" s="375"/>
      <c r="U6" s="375"/>
      <c r="V6" s="375"/>
      <c r="W6" s="361" t="s">
        <v>90</v>
      </c>
      <c r="X6" s="362"/>
      <c r="Y6" s="347" t="s">
        <v>59</v>
      </c>
      <c r="Z6" s="347" t="s">
        <v>60</v>
      </c>
      <c r="AA6" s="347" t="s">
        <v>74</v>
      </c>
      <c r="AB6" s="361" t="s">
        <v>70</v>
      </c>
      <c r="AC6" s="347" t="s">
        <v>123</v>
      </c>
      <c r="AD6" s="380" t="s">
        <v>130</v>
      </c>
    </row>
    <row r="7" spans="1:30" ht="14.25" customHeight="1">
      <c r="A7" s="329"/>
      <c r="B7" s="332"/>
      <c r="C7" s="346"/>
      <c r="D7" s="346"/>
      <c r="E7" s="341"/>
      <c r="F7" s="370"/>
      <c r="G7" s="348"/>
      <c r="H7" s="348"/>
      <c r="I7" s="348"/>
      <c r="J7" s="344"/>
      <c r="K7" s="352"/>
      <c r="L7" s="364"/>
      <c r="M7" s="343" t="s">
        <v>62</v>
      </c>
      <c r="N7" s="350" t="s">
        <v>28</v>
      </c>
      <c r="O7" s="350" t="s">
        <v>91</v>
      </c>
      <c r="P7" s="379"/>
      <c r="Q7" s="343" t="s">
        <v>66</v>
      </c>
      <c r="R7" s="337" t="s">
        <v>89</v>
      </c>
      <c r="S7" s="337" t="s">
        <v>27</v>
      </c>
      <c r="T7" s="350" t="s">
        <v>6</v>
      </c>
      <c r="U7" s="351"/>
      <c r="V7" s="334" t="s">
        <v>26</v>
      </c>
      <c r="W7" s="363"/>
      <c r="X7" s="364"/>
      <c r="Y7" s="348"/>
      <c r="Z7" s="348" t="s">
        <v>1</v>
      </c>
      <c r="AA7" s="348" t="s">
        <v>1</v>
      </c>
      <c r="AB7" s="363" t="s">
        <v>1</v>
      </c>
      <c r="AC7" s="348"/>
      <c r="AD7" s="381"/>
    </row>
    <row r="8" spans="1:30" ht="12.75" customHeight="1">
      <c r="A8" s="329"/>
      <c r="B8" s="332"/>
      <c r="C8" s="346"/>
      <c r="D8" s="346"/>
      <c r="E8" s="341"/>
      <c r="F8" s="370"/>
      <c r="G8" s="348"/>
      <c r="H8" s="348"/>
      <c r="I8" s="348"/>
      <c r="J8" s="344"/>
      <c r="K8" s="352"/>
      <c r="L8" s="364"/>
      <c r="M8" s="367"/>
      <c r="N8" s="352"/>
      <c r="O8" s="352"/>
      <c r="P8" s="364"/>
      <c r="Q8" s="344"/>
      <c r="R8" s="338"/>
      <c r="S8" s="338"/>
      <c r="T8" s="352"/>
      <c r="U8" s="353"/>
      <c r="V8" s="335"/>
      <c r="W8" s="363"/>
      <c r="X8" s="364"/>
      <c r="Y8" s="348"/>
      <c r="Z8" s="348"/>
      <c r="AA8" s="348"/>
      <c r="AB8" s="363"/>
      <c r="AC8" s="348"/>
      <c r="AD8" s="381"/>
    </row>
    <row r="9" spans="1:30" ht="12.75" customHeight="1">
      <c r="A9" s="329"/>
      <c r="B9" s="332"/>
      <c r="C9" s="346"/>
      <c r="D9" s="346"/>
      <c r="E9" s="341"/>
      <c r="F9" s="370"/>
      <c r="G9" s="348"/>
      <c r="H9" s="348"/>
      <c r="I9" s="348"/>
      <c r="J9" s="344"/>
      <c r="K9" s="352"/>
      <c r="L9" s="364"/>
      <c r="M9" s="367"/>
      <c r="N9" s="352"/>
      <c r="O9" s="352"/>
      <c r="P9" s="364"/>
      <c r="Q9" s="344"/>
      <c r="R9" s="338"/>
      <c r="S9" s="338"/>
      <c r="T9" s="352"/>
      <c r="U9" s="353"/>
      <c r="V9" s="335"/>
      <c r="W9" s="363"/>
      <c r="X9" s="364"/>
      <c r="Y9" s="348"/>
      <c r="Z9" s="348" t="s">
        <v>2</v>
      </c>
      <c r="AA9" s="348" t="s">
        <v>2</v>
      </c>
      <c r="AB9" s="363" t="s">
        <v>2</v>
      </c>
      <c r="AC9" s="348"/>
      <c r="AD9" s="381"/>
    </row>
    <row r="10" spans="1:30" ht="12.75" customHeight="1">
      <c r="A10" s="329"/>
      <c r="B10" s="332"/>
      <c r="C10" s="346"/>
      <c r="D10" s="346"/>
      <c r="E10" s="341"/>
      <c r="F10" s="370"/>
      <c r="G10" s="348"/>
      <c r="H10" s="348"/>
      <c r="I10" s="348"/>
      <c r="J10" s="344"/>
      <c r="K10" s="352"/>
      <c r="L10" s="364"/>
      <c r="M10" s="367"/>
      <c r="N10" s="352"/>
      <c r="O10" s="352"/>
      <c r="P10" s="364"/>
      <c r="Q10" s="344"/>
      <c r="R10" s="338"/>
      <c r="S10" s="338"/>
      <c r="T10" s="352"/>
      <c r="U10" s="353"/>
      <c r="V10" s="335"/>
      <c r="W10" s="363"/>
      <c r="X10" s="364"/>
      <c r="Y10" s="348"/>
      <c r="Z10" s="348" t="s">
        <v>3</v>
      </c>
      <c r="AA10" s="348" t="s">
        <v>3</v>
      </c>
      <c r="AB10" s="363" t="s">
        <v>3</v>
      </c>
      <c r="AC10" s="348"/>
      <c r="AD10" s="381"/>
    </row>
    <row r="11" spans="1:30" ht="13.5" customHeight="1">
      <c r="A11" s="329"/>
      <c r="B11" s="332"/>
      <c r="C11" s="346"/>
      <c r="D11" s="346"/>
      <c r="E11" s="341"/>
      <c r="F11" s="370"/>
      <c r="G11" s="348"/>
      <c r="H11" s="348"/>
      <c r="I11" s="348"/>
      <c r="J11" s="344"/>
      <c r="K11" s="352"/>
      <c r="L11" s="364"/>
      <c r="M11" s="367"/>
      <c r="N11" s="352"/>
      <c r="O11" s="352"/>
      <c r="P11" s="364"/>
      <c r="Q11" s="344"/>
      <c r="R11" s="338"/>
      <c r="S11" s="338"/>
      <c r="T11" s="352"/>
      <c r="U11" s="353"/>
      <c r="V11" s="335"/>
      <c r="W11" s="363"/>
      <c r="X11" s="364"/>
      <c r="Y11" s="348"/>
      <c r="Z11" s="348" t="s">
        <v>15</v>
      </c>
      <c r="AA11" s="348" t="s">
        <v>15</v>
      </c>
      <c r="AB11" s="363" t="s">
        <v>15</v>
      </c>
      <c r="AC11" s="348"/>
      <c r="AD11" s="381"/>
    </row>
    <row r="12" spans="1:30" ht="13.5">
      <c r="A12" s="329"/>
      <c r="B12" s="332"/>
      <c r="C12" s="346"/>
      <c r="D12" s="346"/>
      <c r="E12" s="341"/>
      <c r="F12" s="370"/>
      <c r="G12" s="348"/>
      <c r="H12" s="358"/>
      <c r="I12" s="348"/>
      <c r="J12" s="345"/>
      <c r="K12" s="354"/>
      <c r="L12" s="366"/>
      <c r="M12" s="368"/>
      <c r="N12" s="354"/>
      <c r="O12" s="354"/>
      <c r="P12" s="366"/>
      <c r="Q12" s="345"/>
      <c r="R12" s="339"/>
      <c r="S12" s="339"/>
      <c r="T12" s="354"/>
      <c r="U12" s="355"/>
      <c r="V12" s="336"/>
      <c r="W12" s="365"/>
      <c r="X12" s="366"/>
      <c r="Y12" s="358"/>
      <c r="Z12" s="358" t="s">
        <v>14</v>
      </c>
      <c r="AA12" s="358" t="s">
        <v>14</v>
      </c>
      <c r="AB12" s="365" t="s">
        <v>14</v>
      </c>
      <c r="AC12" s="358"/>
      <c r="AD12" s="382"/>
    </row>
    <row r="13" spans="1:30" ht="14.25">
      <c r="A13" s="329"/>
      <c r="B13" s="332"/>
      <c r="C13" s="346"/>
      <c r="D13" s="346"/>
      <c r="E13" s="341"/>
      <c r="F13" s="370"/>
      <c r="G13" s="348"/>
      <c r="H13" s="179"/>
      <c r="I13" s="348"/>
      <c r="J13" s="113" t="e">
        <f>Grundkostenanteil</f>
        <v>#DIV/0!</v>
      </c>
      <c r="K13" s="383" t="e">
        <f>ROUND(KaufpreisLiegenschaft/Grundstücksfläche*20%,2)</f>
        <v>#DIV/0!</v>
      </c>
      <c r="L13" s="384"/>
      <c r="M13" s="93">
        <f>NebenflAllgemein</f>
        <v>0</v>
      </c>
      <c r="N13" s="147">
        <f>'Allgemeine Angaben'!O32</f>
        <v>0</v>
      </c>
      <c r="O13" s="144">
        <f>GemeinschaftsRaum</f>
        <v>0</v>
      </c>
      <c r="P13" s="148"/>
      <c r="Q13" s="180"/>
      <c r="R13" s="180"/>
      <c r="S13" s="180"/>
      <c r="T13" s="180"/>
      <c r="U13" s="180"/>
      <c r="V13" s="181"/>
      <c r="W13" s="180"/>
      <c r="X13" s="181"/>
      <c r="Y13" s="182"/>
      <c r="Z13" s="183"/>
      <c r="AA13" s="184"/>
      <c r="AB13" s="220"/>
      <c r="AC13" s="184"/>
      <c r="AD13" s="185"/>
    </row>
    <row r="14" spans="1:30" ht="15" customHeight="1" thickBot="1">
      <c r="A14" s="329"/>
      <c r="B14" s="332"/>
      <c r="C14" s="346"/>
      <c r="D14" s="388"/>
      <c r="E14" s="342"/>
      <c r="F14" s="371"/>
      <c r="G14" s="349"/>
      <c r="H14" s="186" t="s">
        <v>18</v>
      </c>
      <c r="I14" s="349"/>
      <c r="J14" s="221" t="s">
        <v>68</v>
      </c>
      <c r="K14" s="387" t="s">
        <v>76</v>
      </c>
      <c r="L14" s="357"/>
      <c r="M14" s="187"/>
      <c r="N14" s="222"/>
      <c r="O14" s="189"/>
      <c r="P14" s="223"/>
      <c r="Q14" s="190"/>
      <c r="R14" s="190"/>
      <c r="S14" s="190"/>
      <c r="T14" s="190"/>
      <c r="U14" s="190"/>
      <c r="V14" s="191"/>
      <c r="W14" s="192"/>
      <c r="X14" s="191"/>
      <c r="Y14" s="182"/>
      <c r="Z14" s="183"/>
      <c r="AA14" s="193"/>
      <c r="AB14" s="220"/>
      <c r="AC14" s="193"/>
      <c r="AD14" s="185"/>
    </row>
    <row r="15" spans="1:30" s="210" customFormat="1" ht="17.25" customHeight="1" thickBot="1">
      <c r="A15" s="330"/>
      <c r="B15" s="333"/>
      <c r="C15" s="226"/>
      <c r="D15" s="207" t="s">
        <v>0</v>
      </c>
      <c r="E15" s="195"/>
      <c r="F15" s="196" t="s">
        <v>16</v>
      </c>
      <c r="G15" s="197" t="s">
        <v>5</v>
      </c>
      <c r="H15" s="197" t="s">
        <v>5</v>
      </c>
      <c r="I15" s="198" t="s">
        <v>5</v>
      </c>
      <c r="J15" s="197" t="s">
        <v>5</v>
      </c>
      <c r="K15" s="199" t="s">
        <v>0</v>
      </c>
      <c r="L15" s="200" t="s">
        <v>5</v>
      </c>
      <c r="M15" s="199" t="s">
        <v>0</v>
      </c>
      <c r="N15" s="201" t="s">
        <v>25</v>
      </c>
      <c r="O15" s="203" t="s">
        <v>0</v>
      </c>
      <c r="P15" s="201"/>
      <c r="Q15" s="204" t="s">
        <v>0</v>
      </c>
      <c r="R15" s="205" t="s">
        <v>0</v>
      </c>
      <c r="S15" s="205" t="s">
        <v>0</v>
      </c>
      <c r="T15" s="205" t="s">
        <v>0</v>
      </c>
      <c r="U15" s="205" t="s">
        <v>5</v>
      </c>
      <c r="V15" s="206" t="s">
        <v>25</v>
      </c>
      <c r="W15" s="206" t="s">
        <v>25</v>
      </c>
      <c r="X15" s="206" t="s">
        <v>5</v>
      </c>
      <c r="Y15" s="198" t="s">
        <v>5</v>
      </c>
      <c r="Z15" s="207" t="s">
        <v>4</v>
      </c>
      <c r="AA15" s="208"/>
      <c r="AB15" s="195" t="s">
        <v>4</v>
      </c>
      <c r="AC15" s="208"/>
      <c r="AD15" s="209"/>
    </row>
    <row r="16" spans="1:30" ht="16.5" customHeight="1">
      <c r="A16" s="68">
        <f>'Kaufpreis WBF für Eigenbedarf'!A16</f>
        <v>1</v>
      </c>
      <c r="B16" s="69">
        <f>'Kaufpreis WBF für Eigenbedarf'!B16</f>
        <v>0</v>
      </c>
      <c r="C16" s="227">
        <f>'Kaufpreis WBF für Eigenbedarf'!C16</f>
        <v>0</v>
      </c>
      <c r="D16" s="78">
        <f>'Kaufpreis WBF für Eigenbedarf'!D16</f>
        <v>0</v>
      </c>
      <c r="E16" s="114" t="b">
        <v>0</v>
      </c>
      <c r="F16" s="82" t="e">
        <f aca="true" t="shared" si="0" ref="F16:F55">$F$56/SummeWNF*D16</f>
        <v>#DIV/0!</v>
      </c>
      <c r="G16" s="277"/>
      <c r="H16" s="278"/>
      <c r="I16" s="98">
        <f aca="true" t="shared" si="1" ref="I16:I22">G16-H16</f>
        <v>0</v>
      </c>
      <c r="J16" s="98" t="e">
        <f aca="true" t="shared" si="2" ref="J16:J22">ROUND(D16*J$13,2)</f>
        <v>#DIV/0!</v>
      </c>
      <c r="K16" s="71">
        <f>'Kaufpreis WBF für Eigenbedarf'!K16</f>
        <v>0</v>
      </c>
      <c r="L16" s="103" t="e">
        <f>ROUND(IF(K16&lt;=100,K16*K$13,100*K$13),2)</f>
        <v>#DIV/0!</v>
      </c>
      <c r="M16" s="82" t="e">
        <f aca="true" t="shared" si="3" ref="M16:M22">ROUND($M$13*F16/100,2)</f>
        <v>#DIV/0!</v>
      </c>
      <c r="N16" s="86" t="e">
        <f aca="true" t="shared" si="4" ref="N16:N22">ROUND($N$13*F16/100,2)</f>
        <v>#DIV/0!</v>
      </c>
      <c r="O16" s="150" t="e">
        <f aca="true" t="shared" si="5" ref="O16:O22">ROUND($O$13*F16/100,2)</f>
        <v>#DIV/0!</v>
      </c>
      <c r="P16" s="155" t="e">
        <f aca="true" t="shared" si="6" ref="P16:P22">O16*zulässKostWNFnetto</f>
        <v>#DIV/0!</v>
      </c>
      <c r="Q16" s="73">
        <f>'Kaufpreis WBF für Eigenbedarf'!Q16</f>
        <v>0</v>
      </c>
      <c r="R16" s="74">
        <f>'Kaufpreis WBF für Eigenbedarf'!R16</f>
        <v>0</v>
      </c>
      <c r="S16" s="74">
        <f>'Kaufpreis WBF für Eigenbedarf'!S16</f>
        <v>0</v>
      </c>
      <c r="T16" s="82" t="e">
        <f aca="true" t="shared" si="7" ref="T16:T22">ROUND(IF(Q16&gt;D16/2,D16/2+R16+S16+M16,Q16+R16+S16+M16),2)</f>
        <v>#DIV/0!</v>
      </c>
      <c r="U16" s="98" t="e">
        <f aca="true" t="shared" si="8" ref="U16:U22">ROUND(T16*zulässKostNebenflNetto,2)</f>
        <v>#DIV/0!</v>
      </c>
      <c r="V16" s="77">
        <f>'Kaufpreis WBF für Eigenbedarf'!V16</f>
        <v>0</v>
      </c>
      <c r="W16" s="88" t="e">
        <f aca="true" t="shared" si="9" ref="W16:W22">V16+N16</f>
        <v>#DIV/0!</v>
      </c>
      <c r="X16" s="88" t="e">
        <f aca="true" t="shared" si="10" ref="X16:X22">ROUND(W16*PreisTGNetto,2)</f>
        <v>#DIV/0!</v>
      </c>
      <c r="Y16" s="109" t="e">
        <f>G16-J16-H16-L16-U16-X16</f>
        <v>#DIV/0!</v>
      </c>
      <c r="Z16" s="128" t="e">
        <f>Y16/(D16+O16)</f>
        <v>#DIV/0!</v>
      </c>
      <c r="AA16" s="131" t="e">
        <f aca="true" t="shared" si="11" ref="AA16:AA22">IF(AC16&lt;=PauschalgrenzeNetto,"Ja",IF(Z16&lt;=zulässKostWNFnetto,"Ja",IF(AD16&lt;100%,"Kürzung","Nein")))</f>
        <v>#DIV/0!</v>
      </c>
      <c r="AB16" s="140" t="e">
        <f aca="true" t="shared" si="12" ref="AB16:AB22">Z16-zulässKostWNFnetto</f>
        <v>#DIV/0!</v>
      </c>
      <c r="AC16" s="235" t="e">
        <f aca="true" t="shared" si="13" ref="AC16:AC22">I16/D16</f>
        <v>#DIV/0!</v>
      </c>
      <c r="AD16" s="135" t="e">
        <f aca="true" t="shared" si="14" ref="AD16:AD22">IF(AC16&lt;=PauschalgrenzeNetto,"pauschal",IF(AB16&lt;0,"Ja",LOOKUP(AB16,TabelleÜberschreitung€,TabelleÜberschreitungProzent)))</f>
        <v>#DIV/0!</v>
      </c>
    </row>
    <row r="17" spans="1:30" ht="16.5" customHeight="1">
      <c r="A17" s="68">
        <f>'Kaufpreis WBF für Eigenbedarf'!A17</f>
        <v>2</v>
      </c>
      <c r="B17" s="69">
        <f>'Kaufpreis WBF für Eigenbedarf'!B17</f>
        <v>0</v>
      </c>
      <c r="C17" s="227">
        <f>'Kaufpreis WBF für Eigenbedarf'!C17</f>
        <v>0</v>
      </c>
      <c r="D17" s="79">
        <f>'Kaufpreis WBF für Eigenbedarf'!D17</f>
        <v>0</v>
      </c>
      <c r="E17" s="114" t="b">
        <v>0</v>
      </c>
      <c r="F17" s="83" t="e">
        <f t="shared" si="0"/>
        <v>#DIV/0!</v>
      </c>
      <c r="G17" s="95"/>
      <c r="H17" s="97"/>
      <c r="I17" s="99">
        <f t="shared" si="1"/>
        <v>0</v>
      </c>
      <c r="J17" s="99" t="e">
        <f t="shared" si="2"/>
        <v>#DIV/0!</v>
      </c>
      <c r="K17" s="71">
        <f>'Kaufpreis WBF für Eigenbedarf'!K17</f>
        <v>0</v>
      </c>
      <c r="L17" s="104" t="e">
        <f aca="true" t="shared" si="15" ref="L17:L55">ROUND(IF(K17&lt;=100,K17*K$13,100*K$13),2)</f>
        <v>#DIV/0!</v>
      </c>
      <c r="M17" s="83" t="e">
        <f t="shared" si="3"/>
        <v>#DIV/0!</v>
      </c>
      <c r="N17" s="87" t="e">
        <f t="shared" si="4"/>
        <v>#DIV/0!</v>
      </c>
      <c r="O17" s="151" t="e">
        <f t="shared" si="5"/>
        <v>#DIV/0!</v>
      </c>
      <c r="P17" s="89" t="e">
        <f t="shared" si="6"/>
        <v>#DIV/0!</v>
      </c>
      <c r="Q17" s="73">
        <f>'Kaufpreis WBF für Eigenbedarf'!Q17</f>
        <v>0</v>
      </c>
      <c r="R17" s="74">
        <f>'Kaufpreis WBF für Eigenbedarf'!R17</f>
        <v>0</v>
      </c>
      <c r="S17" s="74">
        <f>'Kaufpreis WBF für Eigenbedarf'!S17</f>
        <v>0</v>
      </c>
      <c r="T17" s="83" t="e">
        <f t="shared" si="7"/>
        <v>#DIV/0!</v>
      </c>
      <c r="U17" s="99" t="e">
        <f t="shared" si="8"/>
        <v>#DIV/0!</v>
      </c>
      <c r="V17" s="77">
        <f>'Kaufpreis WBF für Eigenbedarf'!V17</f>
        <v>0</v>
      </c>
      <c r="W17" s="89" t="e">
        <f t="shared" si="9"/>
        <v>#DIV/0!</v>
      </c>
      <c r="X17" s="89" t="e">
        <f t="shared" si="10"/>
        <v>#DIV/0!</v>
      </c>
      <c r="Y17" s="110" t="e">
        <f aca="true" t="shared" si="16" ref="Y17:Y55">G17-J17-H17-L17-U17-X17</f>
        <v>#DIV/0!</v>
      </c>
      <c r="Z17" s="129" t="e">
        <f aca="true" t="shared" si="17" ref="Z17:Z55">Y17/(D17+O17)</f>
        <v>#DIV/0!</v>
      </c>
      <c r="AA17" s="132" t="e">
        <f t="shared" si="11"/>
        <v>#DIV/0!</v>
      </c>
      <c r="AB17" s="141" t="e">
        <f t="shared" si="12"/>
        <v>#DIV/0!</v>
      </c>
      <c r="AC17" s="236" t="e">
        <f t="shared" si="13"/>
        <v>#DIV/0!</v>
      </c>
      <c r="AD17" s="136" t="e">
        <f t="shared" si="14"/>
        <v>#DIV/0!</v>
      </c>
    </row>
    <row r="18" spans="1:30" ht="16.5" customHeight="1">
      <c r="A18" s="68">
        <f>'Kaufpreis WBF für Eigenbedarf'!A18</f>
        <v>3</v>
      </c>
      <c r="B18" s="69">
        <f>'Kaufpreis WBF für Eigenbedarf'!B18</f>
        <v>0</v>
      </c>
      <c r="C18" s="227">
        <f>'Kaufpreis WBF für Eigenbedarf'!C18</f>
        <v>0</v>
      </c>
      <c r="D18" s="79">
        <f>'Kaufpreis WBF für Eigenbedarf'!D18</f>
        <v>0</v>
      </c>
      <c r="E18" s="114" t="b">
        <v>0</v>
      </c>
      <c r="F18" s="82" t="e">
        <f t="shared" si="0"/>
        <v>#DIV/0!</v>
      </c>
      <c r="G18" s="95"/>
      <c r="H18" s="97"/>
      <c r="I18" s="98">
        <f t="shared" si="1"/>
        <v>0</v>
      </c>
      <c r="J18" s="98" t="e">
        <f t="shared" si="2"/>
        <v>#DIV/0!</v>
      </c>
      <c r="K18" s="71">
        <f>'Kaufpreis WBF für Eigenbedarf'!K18</f>
        <v>0</v>
      </c>
      <c r="L18" s="103" t="e">
        <f t="shared" si="15"/>
        <v>#DIV/0!</v>
      </c>
      <c r="M18" s="82" t="e">
        <f t="shared" si="3"/>
        <v>#DIV/0!</v>
      </c>
      <c r="N18" s="86" t="e">
        <f t="shared" si="4"/>
        <v>#DIV/0!</v>
      </c>
      <c r="O18" s="152" t="e">
        <f t="shared" si="5"/>
        <v>#DIV/0!</v>
      </c>
      <c r="P18" s="88" t="e">
        <f t="shared" si="6"/>
        <v>#DIV/0!</v>
      </c>
      <c r="Q18" s="73">
        <f>'Kaufpreis WBF für Eigenbedarf'!Q18</f>
        <v>0</v>
      </c>
      <c r="R18" s="74">
        <f>'Kaufpreis WBF für Eigenbedarf'!R18</f>
        <v>0</v>
      </c>
      <c r="S18" s="74">
        <f>'Kaufpreis WBF für Eigenbedarf'!S18</f>
        <v>0</v>
      </c>
      <c r="T18" s="82" t="e">
        <f t="shared" si="7"/>
        <v>#DIV/0!</v>
      </c>
      <c r="U18" s="98" t="e">
        <f t="shared" si="8"/>
        <v>#DIV/0!</v>
      </c>
      <c r="V18" s="77">
        <f>'Kaufpreis WBF für Eigenbedarf'!V18</f>
        <v>0</v>
      </c>
      <c r="W18" s="88" t="e">
        <f t="shared" si="9"/>
        <v>#DIV/0!</v>
      </c>
      <c r="X18" s="88" t="e">
        <f t="shared" si="10"/>
        <v>#DIV/0!</v>
      </c>
      <c r="Y18" s="109" t="e">
        <f t="shared" si="16"/>
        <v>#DIV/0!</v>
      </c>
      <c r="Z18" s="128" t="e">
        <f t="shared" si="17"/>
        <v>#DIV/0!</v>
      </c>
      <c r="AA18" s="131" t="e">
        <f t="shared" si="11"/>
        <v>#DIV/0!</v>
      </c>
      <c r="AB18" s="140" t="e">
        <f t="shared" si="12"/>
        <v>#DIV/0!</v>
      </c>
      <c r="AC18" s="235" t="e">
        <f t="shared" si="13"/>
        <v>#DIV/0!</v>
      </c>
      <c r="AD18" s="135" t="e">
        <f t="shared" si="14"/>
        <v>#DIV/0!</v>
      </c>
    </row>
    <row r="19" spans="1:30" ht="16.5" customHeight="1">
      <c r="A19" s="68">
        <f>'Kaufpreis WBF für Eigenbedarf'!A19</f>
        <v>4</v>
      </c>
      <c r="B19" s="69">
        <f>'Kaufpreis WBF für Eigenbedarf'!B19</f>
        <v>0</v>
      </c>
      <c r="C19" s="227">
        <f>'Kaufpreis WBF für Eigenbedarf'!C19</f>
        <v>0</v>
      </c>
      <c r="D19" s="79">
        <f>'Kaufpreis WBF für Eigenbedarf'!D19</f>
        <v>0</v>
      </c>
      <c r="E19" s="114" t="b">
        <v>0</v>
      </c>
      <c r="F19" s="83" t="e">
        <f t="shared" si="0"/>
        <v>#DIV/0!</v>
      </c>
      <c r="G19" s="95"/>
      <c r="H19" s="97"/>
      <c r="I19" s="99">
        <f t="shared" si="1"/>
        <v>0</v>
      </c>
      <c r="J19" s="99" t="e">
        <f t="shared" si="2"/>
        <v>#DIV/0!</v>
      </c>
      <c r="K19" s="71">
        <f>'Kaufpreis WBF für Eigenbedarf'!K19</f>
        <v>0</v>
      </c>
      <c r="L19" s="104" t="e">
        <f t="shared" si="15"/>
        <v>#DIV/0!</v>
      </c>
      <c r="M19" s="83" t="e">
        <f t="shared" si="3"/>
        <v>#DIV/0!</v>
      </c>
      <c r="N19" s="87" t="e">
        <f t="shared" si="4"/>
        <v>#DIV/0!</v>
      </c>
      <c r="O19" s="151" t="e">
        <f t="shared" si="5"/>
        <v>#DIV/0!</v>
      </c>
      <c r="P19" s="89" t="e">
        <f t="shared" si="6"/>
        <v>#DIV/0!</v>
      </c>
      <c r="Q19" s="73">
        <f>'Kaufpreis WBF für Eigenbedarf'!Q19</f>
        <v>0</v>
      </c>
      <c r="R19" s="74">
        <f>'Kaufpreis WBF für Eigenbedarf'!R19</f>
        <v>0</v>
      </c>
      <c r="S19" s="74">
        <f>'Kaufpreis WBF für Eigenbedarf'!S19</f>
        <v>0</v>
      </c>
      <c r="T19" s="83" t="e">
        <f t="shared" si="7"/>
        <v>#DIV/0!</v>
      </c>
      <c r="U19" s="99" t="e">
        <f t="shared" si="8"/>
        <v>#DIV/0!</v>
      </c>
      <c r="V19" s="77">
        <f>'Kaufpreis WBF für Eigenbedarf'!V19</f>
        <v>0</v>
      </c>
      <c r="W19" s="89" t="e">
        <f t="shared" si="9"/>
        <v>#DIV/0!</v>
      </c>
      <c r="X19" s="89" t="e">
        <f t="shared" si="10"/>
        <v>#DIV/0!</v>
      </c>
      <c r="Y19" s="110" t="e">
        <f t="shared" si="16"/>
        <v>#DIV/0!</v>
      </c>
      <c r="Z19" s="129" t="e">
        <f t="shared" si="17"/>
        <v>#DIV/0!</v>
      </c>
      <c r="AA19" s="132" t="e">
        <f t="shared" si="11"/>
        <v>#DIV/0!</v>
      </c>
      <c r="AB19" s="141" t="e">
        <f t="shared" si="12"/>
        <v>#DIV/0!</v>
      </c>
      <c r="AC19" s="236" t="e">
        <f t="shared" si="13"/>
        <v>#DIV/0!</v>
      </c>
      <c r="AD19" s="136" t="e">
        <f t="shared" si="14"/>
        <v>#DIV/0!</v>
      </c>
    </row>
    <row r="20" spans="1:30" ht="16.5" customHeight="1">
      <c r="A20" s="68">
        <f>'Kaufpreis WBF für Eigenbedarf'!A20</f>
        <v>5</v>
      </c>
      <c r="B20" s="69">
        <f>'Kaufpreis WBF für Eigenbedarf'!B20</f>
        <v>0</v>
      </c>
      <c r="C20" s="227">
        <f>'Kaufpreis WBF für Eigenbedarf'!C20</f>
        <v>0</v>
      </c>
      <c r="D20" s="79">
        <f>'Kaufpreis WBF für Eigenbedarf'!D20</f>
        <v>0</v>
      </c>
      <c r="E20" s="114" t="b">
        <v>0</v>
      </c>
      <c r="F20" s="82" t="e">
        <f t="shared" si="0"/>
        <v>#DIV/0!</v>
      </c>
      <c r="G20" s="95"/>
      <c r="H20" s="97"/>
      <c r="I20" s="98">
        <f t="shared" si="1"/>
        <v>0</v>
      </c>
      <c r="J20" s="98" t="e">
        <f t="shared" si="2"/>
        <v>#DIV/0!</v>
      </c>
      <c r="K20" s="71">
        <f>'Kaufpreis WBF für Eigenbedarf'!K20</f>
        <v>0</v>
      </c>
      <c r="L20" s="103" t="e">
        <f t="shared" si="15"/>
        <v>#DIV/0!</v>
      </c>
      <c r="M20" s="82" t="e">
        <f t="shared" si="3"/>
        <v>#DIV/0!</v>
      </c>
      <c r="N20" s="86" t="e">
        <f t="shared" si="4"/>
        <v>#DIV/0!</v>
      </c>
      <c r="O20" s="152" t="e">
        <f t="shared" si="5"/>
        <v>#DIV/0!</v>
      </c>
      <c r="P20" s="88" t="e">
        <f t="shared" si="6"/>
        <v>#DIV/0!</v>
      </c>
      <c r="Q20" s="73">
        <f>'Kaufpreis WBF für Eigenbedarf'!Q20</f>
        <v>0</v>
      </c>
      <c r="R20" s="74">
        <f>'Kaufpreis WBF für Eigenbedarf'!R20</f>
        <v>0</v>
      </c>
      <c r="S20" s="74">
        <f>'Kaufpreis WBF für Eigenbedarf'!S20</f>
        <v>0</v>
      </c>
      <c r="T20" s="82" t="e">
        <f t="shared" si="7"/>
        <v>#DIV/0!</v>
      </c>
      <c r="U20" s="98" t="e">
        <f t="shared" si="8"/>
        <v>#DIV/0!</v>
      </c>
      <c r="V20" s="77">
        <f>'Kaufpreis WBF für Eigenbedarf'!V20</f>
        <v>0</v>
      </c>
      <c r="W20" s="88" t="e">
        <f t="shared" si="9"/>
        <v>#DIV/0!</v>
      </c>
      <c r="X20" s="88" t="e">
        <f t="shared" si="10"/>
        <v>#DIV/0!</v>
      </c>
      <c r="Y20" s="109" t="e">
        <f t="shared" si="16"/>
        <v>#DIV/0!</v>
      </c>
      <c r="Z20" s="128" t="e">
        <f t="shared" si="17"/>
        <v>#DIV/0!</v>
      </c>
      <c r="AA20" s="131" t="e">
        <f t="shared" si="11"/>
        <v>#DIV/0!</v>
      </c>
      <c r="AB20" s="140" t="e">
        <f t="shared" si="12"/>
        <v>#DIV/0!</v>
      </c>
      <c r="AC20" s="235" t="e">
        <f t="shared" si="13"/>
        <v>#DIV/0!</v>
      </c>
      <c r="AD20" s="135" t="e">
        <f t="shared" si="14"/>
        <v>#DIV/0!</v>
      </c>
    </row>
    <row r="21" spans="1:30" ht="16.5" customHeight="1">
      <c r="A21" s="68">
        <f>'Kaufpreis WBF für Eigenbedarf'!A21</f>
        <v>6</v>
      </c>
      <c r="B21" s="69">
        <f>'Kaufpreis WBF für Eigenbedarf'!B21</f>
        <v>0</v>
      </c>
      <c r="C21" s="227">
        <f>'Kaufpreis WBF für Eigenbedarf'!C21</f>
        <v>0</v>
      </c>
      <c r="D21" s="79">
        <f>'Kaufpreis WBF für Eigenbedarf'!D21</f>
        <v>0</v>
      </c>
      <c r="E21" s="114" t="b">
        <v>0</v>
      </c>
      <c r="F21" s="83" t="e">
        <f t="shared" si="0"/>
        <v>#DIV/0!</v>
      </c>
      <c r="G21" s="95"/>
      <c r="H21" s="97"/>
      <c r="I21" s="99">
        <f t="shared" si="1"/>
        <v>0</v>
      </c>
      <c r="J21" s="99" t="e">
        <f t="shared" si="2"/>
        <v>#DIV/0!</v>
      </c>
      <c r="K21" s="71">
        <f>'Kaufpreis WBF für Eigenbedarf'!K21</f>
        <v>0</v>
      </c>
      <c r="L21" s="104" t="e">
        <f t="shared" si="15"/>
        <v>#DIV/0!</v>
      </c>
      <c r="M21" s="83" t="e">
        <f t="shared" si="3"/>
        <v>#DIV/0!</v>
      </c>
      <c r="N21" s="87" t="e">
        <f t="shared" si="4"/>
        <v>#DIV/0!</v>
      </c>
      <c r="O21" s="151" t="e">
        <f t="shared" si="5"/>
        <v>#DIV/0!</v>
      </c>
      <c r="P21" s="89" t="e">
        <f t="shared" si="6"/>
        <v>#DIV/0!</v>
      </c>
      <c r="Q21" s="73">
        <f>'Kaufpreis WBF für Eigenbedarf'!Q21</f>
        <v>0</v>
      </c>
      <c r="R21" s="74">
        <f>'Kaufpreis WBF für Eigenbedarf'!R21</f>
        <v>0</v>
      </c>
      <c r="S21" s="74">
        <f>'Kaufpreis WBF für Eigenbedarf'!S21</f>
        <v>0</v>
      </c>
      <c r="T21" s="83" t="e">
        <f t="shared" si="7"/>
        <v>#DIV/0!</v>
      </c>
      <c r="U21" s="99" t="e">
        <f t="shared" si="8"/>
        <v>#DIV/0!</v>
      </c>
      <c r="V21" s="77">
        <f>'Kaufpreis WBF für Eigenbedarf'!V21</f>
        <v>0</v>
      </c>
      <c r="W21" s="89" t="e">
        <f t="shared" si="9"/>
        <v>#DIV/0!</v>
      </c>
      <c r="X21" s="89" t="e">
        <f t="shared" si="10"/>
        <v>#DIV/0!</v>
      </c>
      <c r="Y21" s="110" t="e">
        <f t="shared" si="16"/>
        <v>#DIV/0!</v>
      </c>
      <c r="Z21" s="129" t="e">
        <f t="shared" si="17"/>
        <v>#DIV/0!</v>
      </c>
      <c r="AA21" s="132" t="e">
        <f t="shared" si="11"/>
        <v>#DIV/0!</v>
      </c>
      <c r="AB21" s="141" t="e">
        <f t="shared" si="12"/>
        <v>#DIV/0!</v>
      </c>
      <c r="AC21" s="236" t="e">
        <f t="shared" si="13"/>
        <v>#DIV/0!</v>
      </c>
      <c r="AD21" s="136" t="e">
        <f t="shared" si="14"/>
        <v>#DIV/0!</v>
      </c>
    </row>
    <row r="22" spans="1:30" ht="16.5" customHeight="1">
      <c r="A22" s="68">
        <f>'Kaufpreis WBF für Eigenbedarf'!A22</f>
        <v>7</v>
      </c>
      <c r="B22" s="69">
        <f>'Kaufpreis WBF für Eigenbedarf'!B22</f>
        <v>0</v>
      </c>
      <c r="C22" s="227">
        <f>'Kaufpreis WBF für Eigenbedarf'!C22</f>
        <v>0</v>
      </c>
      <c r="D22" s="79">
        <f>'Kaufpreis WBF für Eigenbedarf'!D22</f>
        <v>0</v>
      </c>
      <c r="E22" s="114" t="b">
        <v>0</v>
      </c>
      <c r="F22" s="82" t="e">
        <f t="shared" si="0"/>
        <v>#DIV/0!</v>
      </c>
      <c r="G22" s="95"/>
      <c r="H22" s="97"/>
      <c r="I22" s="98">
        <f t="shared" si="1"/>
        <v>0</v>
      </c>
      <c r="J22" s="98" t="e">
        <f t="shared" si="2"/>
        <v>#DIV/0!</v>
      </c>
      <c r="K22" s="71">
        <f>'Kaufpreis WBF für Eigenbedarf'!K22</f>
        <v>0</v>
      </c>
      <c r="L22" s="103" t="e">
        <f t="shared" si="15"/>
        <v>#DIV/0!</v>
      </c>
      <c r="M22" s="82" t="e">
        <f t="shared" si="3"/>
        <v>#DIV/0!</v>
      </c>
      <c r="N22" s="86" t="e">
        <f t="shared" si="4"/>
        <v>#DIV/0!</v>
      </c>
      <c r="O22" s="152" t="e">
        <f t="shared" si="5"/>
        <v>#DIV/0!</v>
      </c>
      <c r="P22" s="88" t="e">
        <f t="shared" si="6"/>
        <v>#DIV/0!</v>
      </c>
      <c r="Q22" s="73">
        <f>'Kaufpreis WBF für Eigenbedarf'!Q22</f>
        <v>0</v>
      </c>
      <c r="R22" s="74">
        <f>'Kaufpreis WBF für Eigenbedarf'!R22</f>
        <v>0</v>
      </c>
      <c r="S22" s="74">
        <f>'Kaufpreis WBF für Eigenbedarf'!S22</f>
        <v>0</v>
      </c>
      <c r="T22" s="82" t="e">
        <f t="shared" si="7"/>
        <v>#DIV/0!</v>
      </c>
      <c r="U22" s="98" t="e">
        <f t="shared" si="8"/>
        <v>#DIV/0!</v>
      </c>
      <c r="V22" s="77">
        <f>'Kaufpreis WBF für Eigenbedarf'!V22</f>
        <v>0</v>
      </c>
      <c r="W22" s="88" t="e">
        <f t="shared" si="9"/>
        <v>#DIV/0!</v>
      </c>
      <c r="X22" s="88" t="e">
        <f t="shared" si="10"/>
        <v>#DIV/0!</v>
      </c>
      <c r="Y22" s="109" t="e">
        <f t="shared" si="16"/>
        <v>#DIV/0!</v>
      </c>
      <c r="Z22" s="128" t="e">
        <f t="shared" si="17"/>
        <v>#DIV/0!</v>
      </c>
      <c r="AA22" s="131" t="e">
        <f t="shared" si="11"/>
        <v>#DIV/0!</v>
      </c>
      <c r="AB22" s="140" t="e">
        <f t="shared" si="12"/>
        <v>#DIV/0!</v>
      </c>
      <c r="AC22" s="235" t="e">
        <f t="shared" si="13"/>
        <v>#DIV/0!</v>
      </c>
      <c r="AD22" s="135" t="e">
        <f t="shared" si="14"/>
        <v>#DIV/0!</v>
      </c>
    </row>
    <row r="23" spans="1:30" ht="16.5" customHeight="1">
      <c r="A23" s="68">
        <f>'Kaufpreis WBF für Eigenbedarf'!A23</f>
        <v>8</v>
      </c>
      <c r="B23" s="69">
        <f>'Kaufpreis WBF für Eigenbedarf'!B23</f>
        <v>0</v>
      </c>
      <c r="C23" s="227">
        <f>'Kaufpreis WBF für Eigenbedarf'!C23</f>
        <v>0</v>
      </c>
      <c r="D23" s="79">
        <f>'Kaufpreis WBF für Eigenbedarf'!D23</f>
        <v>0</v>
      </c>
      <c r="E23" s="114" t="b">
        <v>0</v>
      </c>
      <c r="F23" s="303" t="e">
        <f t="shared" si="0"/>
        <v>#DIV/0!</v>
      </c>
      <c r="G23" s="95"/>
      <c r="H23" s="97"/>
      <c r="I23" s="304">
        <f aca="true" t="shared" si="18" ref="I23:I55">G23-H23</f>
        <v>0</v>
      </c>
      <c r="J23" s="304" t="e">
        <f aca="true" t="shared" si="19" ref="J23:J55">ROUND(D23*J$13,2)</f>
        <v>#DIV/0!</v>
      </c>
      <c r="K23" s="71">
        <f>'Kaufpreis WBF für Eigenbedarf'!K23</f>
        <v>0</v>
      </c>
      <c r="L23" s="305" t="e">
        <f t="shared" si="15"/>
        <v>#DIV/0!</v>
      </c>
      <c r="M23" s="303" t="e">
        <f aca="true" t="shared" si="20" ref="M23:M55">ROUND($M$13*F23/100,2)</f>
        <v>#DIV/0!</v>
      </c>
      <c r="N23" s="306" t="e">
        <f aca="true" t="shared" si="21" ref="N23:N55">ROUND($N$13*F23/100,2)</f>
        <v>#DIV/0!</v>
      </c>
      <c r="O23" s="307" t="e">
        <f aca="true" t="shared" si="22" ref="O23:O55">ROUND($O$13*F23/100,2)</f>
        <v>#DIV/0!</v>
      </c>
      <c r="P23" s="308" t="e">
        <f aca="true" t="shared" si="23" ref="P23:P55">O23*zulässKostWNFnetto</f>
        <v>#DIV/0!</v>
      </c>
      <c r="Q23" s="73">
        <f>'Kaufpreis WBF für Eigenbedarf'!Q23</f>
        <v>0</v>
      </c>
      <c r="R23" s="74">
        <f>'Kaufpreis WBF für Eigenbedarf'!R23</f>
        <v>0</v>
      </c>
      <c r="S23" s="74">
        <f>'Kaufpreis WBF für Eigenbedarf'!S23</f>
        <v>0</v>
      </c>
      <c r="T23" s="82" t="e">
        <f aca="true" t="shared" si="24" ref="T23:T55">ROUND(IF(Q23&gt;D23/2,D23/2+R23+S23+M23,Q23+R23+S23+M23),2)</f>
        <v>#DIV/0!</v>
      </c>
      <c r="U23" s="98" t="e">
        <f aca="true" t="shared" si="25" ref="U23:U55">ROUND(T23*zulässKostNebenflNetto,2)</f>
        <v>#DIV/0!</v>
      </c>
      <c r="V23" s="77">
        <f>'Kaufpreis WBF für Eigenbedarf'!V23</f>
        <v>0</v>
      </c>
      <c r="W23" s="88" t="e">
        <f aca="true" t="shared" si="26" ref="W23:W55">V23+N23</f>
        <v>#DIV/0!</v>
      </c>
      <c r="X23" s="88" t="e">
        <f aca="true" t="shared" si="27" ref="X23:X55">ROUND(W23*PreisTGNetto,2)</f>
        <v>#DIV/0!</v>
      </c>
      <c r="Y23" s="109" t="e">
        <f t="shared" si="16"/>
        <v>#DIV/0!</v>
      </c>
      <c r="Z23" s="128" t="e">
        <f t="shared" si="17"/>
        <v>#DIV/0!</v>
      </c>
      <c r="AA23" s="131" t="e">
        <f aca="true" t="shared" si="28" ref="AA23:AA55">IF(AC23&lt;=PauschalgrenzeNetto,"Ja",IF(Z23&lt;=zulässKostWNFnetto,"Ja",IF(AD23&lt;100%,"Kürzung","Nein")))</f>
        <v>#DIV/0!</v>
      </c>
      <c r="AB23" s="140" t="e">
        <f aca="true" t="shared" si="29" ref="AB23:AB55">Z23-zulässKostWNFnetto</f>
        <v>#DIV/0!</v>
      </c>
      <c r="AC23" s="235" t="e">
        <f aca="true" t="shared" si="30" ref="AC23:AC55">I23/D23</f>
        <v>#DIV/0!</v>
      </c>
      <c r="AD23" s="135" t="e">
        <f aca="true" t="shared" si="31" ref="AD23:AD55">IF(AC23&lt;=PauschalgrenzeNetto,"pauschal",IF(AB23&lt;0,"Ja",LOOKUP(AB23,TabelleÜberschreitung€,TabelleÜberschreitungProzent)))</f>
        <v>#DIV/0!</v>
      </c>
    </row>
    <row r="24" spans="1:30" ht="16.5" customHeight="1">
      <c r="A24" s="68">
        <f>'Kaufpreis WBF für Eigenbedarf'!A24</f>
        <v>9</v>
      </c>
      <c r="B24" s="69">
        <f>'Kaufpreis WBF für Eigenbedarf'!B24</f>
        <v>0</v>
      </c>
      <c r="C24" s="227">
        <f>'Kaufpreis WBF für Eigenbedarf'!C24</f>
        <v>0</v>
      </c>
      <c r="D24" s="79">
        <f>'Kaufpreis WBF für Eigenbedarf'!D24</f>
        <v>0</v>
      </c>
      <c r="E24" s="114" t="b">
        <v>0</v>
      </c>
      <c r="F24" s="82" t="e">
        <f t="shared" si="0"/>
        <v>#DIV/0!</v>
      </c>
      <c r="G24" s="95"/>
      <c r="H24" s="97"/>
      <c r="I24" s="98">
        <f t="shared" si="18"/>
        <v>0</v>
      </c>
      <c r="J24" s="98" t="e">
        <f t="shared" si="19"/>
        <v>#DIV/0!</v>
      </c>
      <c r="K24" s="71">
        <f>'Kaufpreis WBF für Eigenbedarf'!K24</f>
        <v>0</v>
      </c>
      <c r="L24" s="103" t="e">
        <f t="shared" si="15"/>
        <v>#DIV/0!</v>
      </c>
      <c r="M24" s="82" t="e">
        <f t="shared" si="20"/>
        <v>#DIV/0!</v>
      </c>
      <c r="N24" s="86" t="e">
        <f t="shared" si="21"/>
        <v>#DIV/0!</v>
      </c>
      <c r="O24" s="152" t="e">
        <f t="shared" si="22"/>
        <v>#DIV/0!</v>
      </c>
      <c r="P24" s="88" t="e">
        <f t="shared" si="23"/>
        <v>#DIV/0!</v>
      </c>
      <c r="Q24" s="73">
        <f>'Kaufpreis WBF für Eigenbedarf'!Q24</f>
        <v>0</v>
      </c>
      <c r="R24" s="74">
        <f>'Kaufpreis WBF für Eigenbedarf'!R24</f>
        <v>0</v>
      </c>
      <c r="S24" s="74">
        <f>'Kaufpreis WBF für Eigenbedarf'!S24</f>
        <v>0</v>
      </c>
      <c r="T24" s="82" t="e">
        <f t="shared" si="24"/>
        <v>#DIV/0!</v>
      </c>
      <c r="U24" s="98" t="e">
        <f t="shared" si="25"/>
        <v>#DIV/0!</v>
      </c>
      <c r="V24" s="77">
        <f>'Kaufpreis WBF für Eigenbedarf'!V24</f>
        <v>0</v>
      </c>
      <c r="W24" s="88" t="e">
        <f t="shared" si="26"/>
        <v>#DIV/0!</v>
      </c>
      <c r="X24" s="88" t="e">
        <f t="shared" si="27"/>
        <v>#DIV/0!</v>
      </c>
      <c r="Y24" s="109" t="e">
        <f t="shared" si="16"/>
        <v>#DIV/0!</v>
      </c>
      <c r="Z24" s="128" t="e">
        <f t="shared" si="17"/>
        <v>#DIV/0!</v>
      </c>
      <c r="AA24" s="131" t="e">
        <f t="shared" si="28"/>
        <v>#DIV/0!</v>
      </c>
      <c r="AB24" s="140" t="e">
        <f t="shared" si="29"/>
        <v>#DIV/0!</v>
      </c>
      <c r="AC24" s="235" t="e">
        <f t="shared" si="30"/>
        <v>#DIV/0!</v>
      </c>
      <c r="AD24" s="135" t="e">
        <f t="shared" si="31"/>
        <v>#DIV/0!</v>
      </c>
    </row>
    <row r="25" spans="1:30" ht="16.5" customHeight="1">
      <c r="A25" s="68">
        <f>'Kaufpreis WBF für Eigenbedarf'!A25</f>
        <v>10</v>
      </c>
      <c r="B25" s="69">
        <f>'Kaufpreis WBF für Eigenbedarf'!B25</f>
        <v>0</v>
      </c>
      <c r="C25" s="227">
        <f>'Kaufpreis WBF für Eigenbedarf'!C25</f>
        <v>0</v>
      </c>
      <c r="D25" s="79">
        <f>'Kaufpreis WBF für Eigenbedarf'!D25</f>
        <v>0</v>
      </c>
      <c r="E25" s="114" t="b">
        <v>0</v>
      </c>
      <c r="F25" s="303" t="e">
        <f t="shared" si="0"/>
        <v>#DIV/0!</v>
      </c>
      <c r="G25" s="95"/>
      <c r="H25" s="97"/>
      <c r="I25" s="304">
        <f t="shared" si="18"/>
        <v>0</v>
      </c>
      <c r="J25" s="304" t="e">
        <f t="shared" si="19"/>
        <v>#DIV/0!</v>
      </c>
      <c r="K25" s="71">
        <f>'Kaufpreis WBF für Eigenbedarf'!K25</f>
        <v>0</v>
      </c>
      <c r="L25" s="305" t="e">
        <f t="shared" si="15"/>
        <v>#DIV/0!</v>
      </c>
      <c r="M25" s="303" t="e">
        <f t="shared" si="20"/>
        <v>#DIV/0!</v>
      </c>
      <c r="N25" s="306" t="e">
        <f t="shared" si="21"/>
        <v>#DIV/0!</v>
      </c>
      <c r="O25" s="307" t="e">
        <f t="shared" si="22"/>
        <v>#DIV/0!</v>
      </c>
      <c r="P25" s="308" t="e">
        <f t="shared" si="23"/>
        <v>#DIV/0!</v>
      </c>
      <c r="Q25" s="73">
        <f>'Kaufpreis WBF für Eigenbedarf'!Q25</f>
        <v>0</v>
      </c>
      <c r="R25" s="74">
        <f>'Kaufpreis WBF für Eigenbedarf'!R25</f>
        <v>0</v>
      </c>
      <c r="S25" s="74">
        <f>'Kaufpreis WBF für Eigenbedarf'!S25</f>
        <v>0</v>
      </c>
      <c r="T25" s="82" t="e">
        <f t="shared" si="24"/>
        <v>#DIV/0!</v>
      </c>
      <c r="U25" s="98" t="e">
        <f t="shared" si="25"/>
        <v>#DIV/0!</v>
      </c>
      <c r="V25" s="77">
        <f>'Kaufpreis WBF für Eigenbedarf'!V25</f>
        <v>0</v>
      </c>
      <c r="W25" s="88" t="e">
        <f t="shared" si="26"/>
        <v>#DIV/0!</v>
      </c>
      <c r="X25" s="88" t="e">
        <f t="shared" si="27"/>
        <v>#DIV/0!</v>
      </c>
      <c r="Y25" s="109" t="e">
        <f t="shared" si="16"/>
        <v>#DIV/0!</v>
      </c>
      <c r="Z25" s="128" t="e">
        <f t="shared" si="17"/>
        <v>#DIV/0!</v>
      </c>
      <c r="AA25" s="131" t="e">
        <f t="shared" si="28"/>
        <v>#DIV/0!</v>
      </c>
      <c r="AB25" s="140" t="e">
        <f t="shared" si="29"/>
        <v>#DIV/0!</v>
      </c>
      <c r="AC25" s="235" t="e">
        <f t="shared" si="30"/>
        <v>#DIV/0!</v>
      </c>
      <c r="AD25" s="135" t="e">
        <f t="shared" si="31"/>
        <v>#DIV/0!</v>
      </c>
    </row>
    <row r="26" spans="1:30" ht="16.5" customHeight="1">
      <c r="A26" s="68">
        <f>'Kaufpreis WBF für Eigenbedarf'!A26</f>
        <v>11</v>
      </c>
      <c r="B26" s="69">
        <f>'Kaufpreis WBF für Eigenbedarf'!B26</f>
        <v>0</v>
      </c>
      <c r="C26" s="227">
        <f>'Kaufpreis WBF für Eigenbedarf'!C26</f>
        <v>0</v>
      </c>
      <c r="D26" s="79">
        <f>'Kaufpreis WBF für Eigenbedarf'!D26</f>
        <v>0</v>
      </c>
      <c r="E26" s="114" t="b">
        <v>0</v>
      </c>
      <c r="F26" s="82" t="e">
        <f t="shared" si="0"/>
        <v>#DIV/0!</v>
      </c>
      <c r="G26" s="95"/>
      <c r="H26" s="97"/>
      <c r="I26" s="98">
        <f t="shared" si="18"/>
        <v>0</v>
      </c>
      <c r="J26" s="98" t="e">
        <f t="shared" si="19"/>
        <v>#DIV/0!</v>
      </c>
      <c r="K26" s="71">
        <f>'Kaufpreis WBF für Eigenbedarf'!K26</f>
        <v>0</v>
      </c>
      <c r="L26" s="103" t="e">
        <f t="shared" si="15"/>
        <v>#DIV/0!</v>
      </c>
      <c r="M26" s="82" t="e">
        <f t="shared" si="20"/>
        <v>#DIV/0!</v>
      </c>
      <c r="N26" s="86" t="e">
        <f t="shared" si="21"/>
        <v>#DIV/0!</v>
      </c>
      <c r="O26" s="152" t="e">
        <f t="shared" si="22"/>
        <v>#DIV/0!</v>
      </c>
      <c r="P26" s="88" t="e">
        <f t="shared" si="23"/>
        <v>#DIV/0!</v>
      </c>
      <c r="Q26" s="73">
        <f>'Kaufpreis WBF für Eigenbedarf'!Q26</f>
        <v>0</v>
      </c>
      <c r="R26" s="74">
        <f>'Kaufpreis WBF für Eigenbedarf'!R26</f>
        <v>0</v>
      </c>
      <c r="S26" s="74">
        <f>'Kaufpreis WBF für Eigenbedarf'!S26</f>
        <v>0</v>
      </c>
      <c r="T26" s="82" t="e">
        <f t="shared" si="24"/>
        <v>#DIV/0!</v>
      </c>
      <c r="U26" s="98" t="e">
        <f t="shared" si="25"/>
        <v>#DIV/0!</v>
      </c>
      <c r="V26" s="77">
        <f>'Kaufpreis WBF für Eigenbedarf'!V26</f>
        <v>0</v>
      </c>
      <c r="W26" s="88" t="e">
        <f t="shared" si="26"/>
        <v>#DIV/0!</v>
      </c>
      <c r="X26" s="88" t="e">
        <f t="shared" si="27"/>
        <v>#DIV/0!</v>
      </c>
      <c r="Y26" s="109" t="e">
        <f t="shared" si="16"/>
        <v>#DIV/0!</v>
      </c>
      <c r="Z26" s="128" t="e">
        <f t="shared" si="17"/>
        <v>#DIV/0!</v>
      </c>
      <c r="AA26" s="131" t="e">
        <f t="shared" si="28"/>
        <v>#DIV/0!</v>
      </c>
      <c r="AB26" s="140" t="e">
        <f t="shared" si="29"/>
        <v>#DIV/0!</v>
      </c>
      <c r="AC26" s="235" t="e">
        <f t="shared" si="30"/>
        <v>#DIV/0!</v>
      </c>
      <c r="AD26" s="135" t="e">
        <f t="shared" si="31"/>
        <v>#DIV/0!</v>
      </c>
    </row>
    <row r="27" spans="1:30" ht="16.5" customHeight="1">
      <c r="A27" s="68">
        <f>'Kaufpreis WBF für Eigenbedarf'!A27</f>
        <v>12</v>
      </c>
      <c r="B27" s="69">
        <f>'Kaufpreis WBF für Eigenbedarf'!B27</f>
        <v>0</v>
      </c>
      <c r="C27" s="227">
        <f>'Kaufpreis WBF für Eigenbedarf'!C27</f>
        <v>0</v>
      </c>
      <c r="D27" s="79">
        <f>'Kaufpreis WBF für Eigenbedarf'!D27</f>
        <v>0</v>
      </c>
      <c r="E27" s="114" t="b">
        <v>0</v>
      </c>
      <c r="F27" s="303" t="e">
        <f t="shared" si="0"/>
        <v>#DIV/0!</v>
      </c>
      <c r="G27" s="95"/>
      <c r="H27" s="97"/>
      <c r="I27" s="304">
        <f t="shared" si="18"/>
        <v>0</v>
      </c>
      <c r="J27" s="304" t="e">
        <f t="shared" si="19"/>
        <v>#DIV/0!</v>
      </c>
      <c r="K27" s="71">
        <f>'Kaufpreis WBF für Eigenbedarf'!K27</f>
        <v>0</v>
      </c>
      <c r="L27" s="305" t="e">
        <f t="shared" si="15"/>
        <v>#DIV/0!</v>
      </c>
      <c r="M27" s="303" t="e">
        <f t="shared" si="20"/>
        <v>#DIV/0!</v>
      </c>
      <c r="N27" s="306" t="e">
        <f t="shared" si="21"/>
        <v>#DIV/0!</v>
      </c>
      <c r="O27" s="307" t="e">
        <f t="shared" si="22"/>
        <v>#DIV/0!</v>
      </c>
      <c r="P27" s="308" t="e">
        <f t="shared" si="23"/>
        <v>#DIV/0!</v>
      </c>
      <c r="Q27" s="73">
        <f>'Kaufpreis WBF für Eigenbedarf'!Q27</f>
        <v>0</v>
      </c>
      <c r="R27" s="74">
        <f>'Kaufpreis WBF für Eigenbedarf'!R27</f>
        <v>0</v>
      </c>
      <c r="S27" s="74">
        <f>'Kaufpreis WBF für Eigenbedarf'!S27</f>
        <v>0</v>
      </c>
      <c r="T27" s="82" t="e">
        <f t="shared" si="24"/>
        <v>#DIV/0!</v>
      </c>
      <c r="U27" s="98" t="e">
        <f t="shared" si="25"/>
        <v>#DIV/0!</v>
      </c>
      <c r="V27" s="77">
        <f>'Kaufpreis WBF für Eigenbedarf'!V27</f>
        <v>0</v>
      </c>
      <c r="W27" s="88" t="e">
        <f t="shared" si="26"/>
        <v>#DIV/0!</v>
      </c>
      <c r="X27" s="88" t="e">
        <f t="shared" si="27"/>
        <v>#DIV/0!</v>
      </c>
      <c r="Y27" s="109" t="e">
        <f t="shared" si="16"/>
        <v>#DIV/0!</v>
      </c>
      <c r="Z27" s="128" t="e">
        <f t="shared" si="17"/>
        <v>#DIV/0!</v>
      </c>
      <c r="AA27" s="131" t="e">
        <f t="shared" si="28"/>
        <v>#DIV/0!</v>
      </c>
      <c r="AB27" s="140" t="e">
        <f t="shared" si="29"/>
        <v>#DIV/0!</v>
      </c>
      <c r="AC27" s="235" t="e">
        <f t="shared" si="30"/>
        <v>#DIV/0!</v>
      </c>
      <c r="AD27" s="135" t="e">
        <f t="shared" si="31"/>
        <v>#DIV/0!</v>
      </c>
    </row>
    <row r="28" spans="1:30" ht="16.5" customHeight="1">
      <c r="A28" s="68">
        <f>'Kaufpreis WBF für Eigenbedarf'!A28</f>
        <v>13</v>
      </c>
      <c r="B28" s="69">
        <f>'Kaufpreis WBF für Eigenbedarf'!B28</f>
        <v>0</v>
      </c>
      <c r="C28" s="227">
        <f>'Kaufpreis WBF für Eigenbedarf'!C28</f>
        <v>0</v>
      </c>
      <c r="D28" s="79">
        <f>'Kaufpreis WBF für Eigenbedarf'!D28</f>
        <v>0</v>
      </c>
      <c r="E28" s="114" t="b">
        <v>0</v>
      </c>
      <c r="F28" s="82" t="e">
        <f t="shared" si="0"/>
        <v>#DIV/0!</v>
      </c>
      <c r="G28" s="95"/>
      <c r="H28" s="97"/>
      <c r="I28" s="98">
        <f t="shared" si="18"/>
        <v>0</v>
      </c>
      <c r="J28" s="98" t="e">
        <f t="shared" si="19"/>
        <v>#DIV/0!</v>
      </c>
      <c r="K28" s="71">
        <f>'Kaufpreis WBF für Eigenbedarf'!K28</f>
        <v>0</v>
      </c>
      <c r="L28" s="103" t="e">
        <f t="shared" si="15"/>
        <v>#DIV/0!</v>
      </c>
      <c r="M28" s="82" t="e">
        <f t="shared" si="20"/>
        <v>#DIV/0!</v>
      </c>
      <c r="N28" s="86" t="e">
        <f t="shared" si="21"/>
        <v>#DIV/0!</v>
      </c>
      <c r="O28" s="152" t="e">
        <f t="shared" si="22"/>
        <v>#DIV/0!</v>
      </c>
      <c r="P28" s="88" t="e">
        <f t="shared" si="23"/>
        <v>#DIV/0!</v>
      </c>
      <c r="Q28" s="73">
        <f>'Kaufpreis WBF für Eigenbedarf'!Q28</f>
        <v>0</v>
      </c>
      <c r="R28" s="74">
        <f>'Kaufpreis WBF für Eigenbedarf'!R28</f>
        <v>0</v>
      </c>
      <c r="S28" s="74">
        <f>'Kaufpreis WBF für Eigenbedarf'!S28</f>
        <v>0</v>
      </c>
      <c r="T28" s="82" t="e">
        <f t="shared" si="24"/>
        <v>#DIV/0!</v>
      </c>
      <c r="U28" s="98" t="e">
        <f t="shared" si="25"/>
        <v>#DIV/0!</v>
      </c>
      <c r="V28" s="77">
        <f>'Kaufpreis WBF für Eigenbedarf'!V28</f>
        <v>0</v>
      </c>
      <c r="W28" s="88" t="e">
        <f t="shared" si="26"/>
        <v>#DIV/0!</v>
      </c>
      <c r="X28" s="88" t="e">
        <f t="shared" si="27"/>
        <v>#DIV/0!</v>
      </c>
      <c r="Y28" s="109" t="e">
        <f t="shared" si="16"/>
        <v>#DIV/0!</v>
      </c>
      <c r="Z28" s="128" t="e">
        <f t="shared" si="17"/>
        <v>#DIV/0!</v>
      </c>
      <c r="AA28" s="131" t="e">
        <f t="shared" si="28"/>
        <v>#DIV/0!</v>
      </c>
      <c r="AB28" s="140" t="e">
        <f t="shared" si="29"/>
        <v>#DIV/0!</v>
      </c>
      <c r="AC28" s="235" t="e">
        <f t="shared" si="30"/>
        <v>#DIV/0!</v>
      </c>
      <c r="AD28" s="135" t="e">
        <f t="shared" si="31"/>
        <v>#DIV/0!</v>
      </c>
    </row>
    <row r="29" spans="1:30" ht="16.5" customHeight="1">
      <c r="A29" s="68">
        <f>'Kaufpreis WBF für Eigenbedarf'!A29</f>
        <v>14</v>
      </c>
      <c r="B29" s="69">
        <f>'Kaufpreis WBF für Eigenbedarf'!B29</f>
        <v>0</v>
      </c>
      <c r="C29" s="227">
        <f>'Kaufpreis WBF für Eigenbedarf'!C29</f>
        <v>0</v>
      </c>
      <c r="D29" s="79">
        <f>'Kaufpreis WBF für Eigenbedarf'!D29</f>
        <v>0</v>
      </c>
      <c r="E29" s="114" t="b">
        <v>0</v>
      </c>
      <c r="F29" s="303" t="e">
        <f t="shared" si="0"/>
        <v>#DIV/0!</v>
      </c>
      <c r="G29" s="95"/>
      <c r="H29" s="97"/>
      <c r="I29" s="304">
        <f t="shared" si="18"/>
        <v>0</v>
      </c>
      <c r="J29" s="304" t="e">
        <f t="shared" si="19"/>
        <v>#DIV/0!</v>
      </c>
      <c r="K29" s="71">
        <f>'Kaufpreis WBF für Eigenbedarf'!K29</f>
        <v>0</v>
      </c>
      <c r="L29" s="305" t="e">
        <f t="shared" si="15"/>
        <v>#DIV/0!</v>
      </c>
      <c r="M29" s="303" t="e">
        <f t="shared" si="20"/>
        <v>#DIV/0!</v>
      </c>
      <c r="N29" s="306" t="e">
        <f t="shared" si="21"/>
        <v>#DIV/0!</v>
      </c>
      <c r="O29" s="307" t="e">
        <f t="shared" si="22"/>
        <v>#DIV/0!</v>
      </c>
      <c r="P29" s="308" t="e">
        <f t="shared" si="23"/>
        <v>#DIV/0!</v>
      </c>
      <c r="Q29" s="73">
        <f>'Kaufpreis WBF für Eigenbedarf'!Q29</f>
        <v>0</v>
      </c>
      <c r="R29" s="74">
        <f>'Kaufpreis WBF für Eigenbedarf'!R29</f>
        <v>0</v>
      </c>
      <c r="S29" s="74">
        <f>'Kaufpreis WBF für Eigenbedarf'!S29</f>
        <v>0</v>
      </c>
      <c r="T29" s="82" t="e">
        <f t="shared" si="24"/>
        <v>#DIV/0!</v>
      </c>
      <c r="U29" s="98" t="e">
        <f t="shared" si="25"/>
        <v>#DIV/0!</v>
      </c>
      <c r="V29" s="77">
        <f>'Kaufpreis WBF für Eigenbedarf'!V29</f>
        <v>0</v>
      </c>
      <c r="W29" s="88" t="e">
        <f t="shared" si="26"/>
        <v>#DIV/0!</v>
      </c>
      <c r="X29" s="88" t="e">
        <f t="shared" si="27"/>
        <v>#DIV/0!</v>
      </c>
      <c r="Y29" s="109" t="e">
        <f t="shared" si="16"/>
        <v>#DIV/0!</v>
      </c>
      <c r="Z29" s="128" t="e">
        <f t="shared" si="17"/>
        <v>#DIV/0!</v>
      </c>
      <c r="AA29" s="131" t="e">
        <f t="shared" si="28"/>
        <v>#DIV/0!</v>
      </c>
      <c r="AB29" s="140" t="e">
        <f t="shared" si="29"/>
        <v>#DIV/0!</v>
      </c>
      <c r="AC29" s="235" t="e">
        <f t="shared" si="30"/>
        <v>#DIV/0!</v>
      </c>
      <c r="AD29" s="135" t="e">
        <f t="shared" si="31"/>
        <v>#DIV/0!</v>
      </c>
    </row>
    <row r="30" spans="1:30" ht="16.5" customHeight="1">
      <c r="A30" s="68">
        <f>'Kaufpreis WBF für Eigenbedarf'!A30</f>
        <v>15</v>
      </c>
      <c r="B30" s="69">
        <f>'Kaufpreis WBF für Eigenbedarf'!B30</f>
        <v>0</v>
      </c>
      <c r="C30" s="227">
        <f>'Kaufpreis WBF für Eigenbedarf'!C30</f>
        <v>0</v>
      </c>
      <c r="D30" s="79">
        <f>'Kaufpreis WBF für Eigenbedarf'!D30</f>
        <v>0</v>
      </c>
      <c r="E30" s="114" t="b">
        <v>0</v>
      </c>
      <c r="F30" s="82" t="e">
        <f t="shared" si="0"/>
        <v>#DIV/0!</v>
      </c>
      <c r="G30" s="95"/>
      <c r="H30" s="97"/>
      <c r="I30" s="98">
        <f t="shared" si="18"/>
        <v>0</v>
      </c>
      <c r="J30" s="98" t="e">
        <f t="shared" si="19"/>
        <v>#DIV/0!</v>
      </c>
      <c r="K30" s="71">
        <f>'Kaufpreis WBF für Eigenbedarf'!K30</f>
        <v>0</v>
      </c>
      <c r="L30" s="103" t="e">
        <f t="shared" si="15"/>
        <v>#DIV/0!</v>
      </c>
      <c r="M30" s="82" t="e">
        <f t="shared" si="20"/>
        <v>#DIV/0!</v>
      </c>
      <c r="N30" s="86" t="e">
        <f t="shared" si="21"/>
        <v>#DIV/0!</v>
      </c>
      <c r="O30" s="152" t="e">
        <f t="shared" si="22"/>
        <v>#DIV/0!</v>
      </c>
      <c r="P30" s="88" t="e">
        <f t="shared" si="23"/>
        <v>#DIV/0!</v>
      </c>
      <c r="Q30" s="73">
        <f>'Kaufpreis WBF für Eigenbedarf'!Q30</f>
        <v>0</v>
      </c>
      <c r="R30" s="74">
        <f>'Kaufpreis WBF für Eigenbedarf'!R30</f>
        <v>0</v>
      </c>
      <c r="S30" s="74">
        <f>'Kaufpreis WBF für Eigenbedarf'!S30</f>
        <v>0</v>
      </c>
      <c r="T30" s="82" t="e">
        <f t="shared" si="24"/>
        <v>#DIV/0!</v>
      </c>
      <c r="U30" s="98" t="e">
        <f t="shared" si="25"/>
        <v>#DIV/0!</v>
      </c>
      <c r="V30" s="77">
        <f>'Kaufpreis WBF für Eigenbedarf'!V30</f>
        <v>0</v>
      </c>
      <c r="W30" s="88" t="e">
        <f t="shared" si="26"/>
        <v>#DIV/0!</v>
      </c>
      <c r="X30" s="88" t="e">
        <f t="shared" si="27"/>
        <v>#DIV/0!</v>
      </c>
      <c r="Y30" s="109" t="e">
        <f t="shared" si="16"/>
        <v>#DIV/0!</v>
      </c>
      <c r="Z30" s="128" t="e">
        <f t="shared" si="17"/>
        <v>#DIV/0!</v>
      </c>
      <c r="AA30" s="131" t="e">
        <f t="shared" si="28"/>
        <v>#DIV/0!</v>
      </c>
      <c r="AB30" s="140" t="e">
        <f t="shared" si="29"/>
        <v>#DIV/0!</v>
      </c>
      <c r="AC30" s="235" t="e">
        <f t="shared" si="30"/>
        <v>#DIV/0!</v>
      </c>
      <c r="AD30" s="135" t="e">
        <f t="shared" si="31"/>
        <v>#DIV/0!</v>
      </c>
    </row>
    <row r="31" spans="1:30" ht="16.5" customHeight="1">
      <c r="A31" s="68">
        <f>'Kaufpreis WBF für Eigenbedarf'!A31</f>
        <v>16</v>
      </c>
      <c r="B31" s="69">
        <f>'Kaufpreis WBF für Eigenbedarf'!B31</f>
        <v>0</v>
      </c>
      <c r="C31" s="227">
        <f>'Kaufpreis WBF für Eigenbedarf'!C31</f>
        <v>0</v>
      </c>
      <c r="D31" s="79">
        <f>'Kaufpreis WBF für Eigenbedarf'!D31</f>
        <v>0</v>
      </c>
      <c r="E31" s="114" t="b">
        <v>0</v>
      </c>
      <c r="F31" s="303" t="e">
        <f t="shared" si="0"/>
        <v>#DIV/0!</v>
      </c>
      <c r="G31" s="95"/>
      <c r="H31" s="97"/>
      <c r="I31" s="304">
        <f t="shared" si="18"/>
        <v>0</v>
      </c>
      <c r="J31" s="304" t="e">
        <f t="shared" si="19"/>
        <v>#DIV/0!</v>
      </c>
      <c r="K31" s="71">
        <f>'Kaufpreis WBF für Eigenbedarf'!K31</f>
        <v>0</v>
      </c>
      <c r="L31" s="305" t="e">
        <f t="shared" si="15"/>
        <v>#DIV/0!</v>
      </c>
      <c r="M31" s="303" t="e">
        <f t="shared" si="20"/>
        <v>#DIV/0!</v>
      </c>
      <c r="N31" s="306" t="e">
        <f t="shared" si="21"/>
        <v>#DIV/0!</v>
      </c>
      <c r="O31" s="307" t="e">
        <f t="shared" si="22"/>
        <v>#DIV/0!</v>
      </c>
      <c r="P31" s="308" t="e">
        <f t="shared" si="23"/>
        <v>#DIV/0!</v>
      </c>
      <c r="Q31" s="73">
        <f>'Kaufpreis WBF für Eigenbedarf'!Q31</f>
        <v>0</v>
      </c>
      <c r="R31" s="74">
        <f>'Kaufpreis WBF für Eigenbedarf'!R31</f>
        <v>0</v>
      </c>
      <c r="S31" s="74">
        <f>'Kaufpreis WBF für Eigenbedarf'!S31</f>
        <v>0</v>
      </c>
      <c r="T31" s="82" t="e">
        <f t="shared" si="24"/>
        <v>#DIV/0!</v>
      </c>
      <c r="U31" s="98" t="e">
        <f t="shared" si="25"/>
        <v>#DIV/0!</v>
      </c>
      <c r="V31" s="77">
        <f>'Kaufpreis WBF für Eigenbedarf'!V31</f>
        <v>0</v>
      </c>
      <c r="W31" s="88" t="e">
        <f t="shared" si="26"/>
        <v>#DIV/0!</v>
      </c>
      <c r="X31" s="88" t="e">
        <f t="shared" si="27"/>
        <v>#DIV/0!</v>
      </c>
      <c r="Y31" s="109" t="e">
        <f t="shared" si="16"/>
        <v>#DIV/0!</v>
      </c>
      <c r="Z31" s="128" t="e">
        <f t="shared" si="17"/>
        <v>#DIV/0!</v>
      </c>
      <c r="AA31" s="131" t="e">
        <f t="shared" si="28"/>
        <v>#DIV/0!</v>
      </c>
      <c r="AB31" s="140" t="e">
        <f t="shared" si="29"/>
        <v>#DIV/0!</v>
      </c>
      <c r="AC31" s="235" t="e">
        <f t="shared" si="30"/>
        <v>#DIV/0!</v>
      </c>
      <c r="AD31" s="135" t="e">
        <f t="shared" si="31"/>
        <v>#DIV/0!</v>
      </c>
    </row>
    <row r="32" spans="1:30" ht="16.5" customHeight="1">
      <c r="A32" s="68">
        <f>'Kaufpreis WBF für Eigenbedarf'!A32</f>
        <v>17</v>
      </c>
      <c r="B32" s="69">
        <f>'Kaufpreis WBF für Eigenbedarf'!B32</f>
        <v>0</v>
      </c>
      <c r="C32" s="227">
        <f>'Kaufpreis WBF für Eigenbedarf'!C32</f>
        <v>0</v>
      </c>
      <c r="D32" s="79">
        <f>'Kaufpreis WBF für Eigenbedarf'!D32</f>
        <v>0</v>
      </c>
      <c r="E32" s="114" t="b">
        <v>0</v>
      </c>
      <c r="F32" s="82" t="e">
        <f t="shared" si="0"/>
        <v>#DIV/0!</v>
      </c>
      <c r="G32" s="95"/>
      <c r="H32" s="97"/>
      <c r="I32" s="98">
        <f t="shared" si="18"/>
        <v>0</v>
      </c>
      <c r="J32" s="98" t="e">
        <f t="shared" si="19"/>
        <v>#DIV/0!</v>
      </c>
      <c r="K32" s="71">
        <f>'Kaufpreis WBF für Eigenbedarf'!K32</f>
        <v>0</v>
      </c>
      <c r="L32" s="103" t="e">
        <f t="shared" si="15"/>
        <v>#DIV/0!</v>
      </c>
      <c r="M32" s="82" t="e">
        <f t="shared" si="20"/>
        <v>#DIV/0!</v>
      </c>
      <c r="N32" s="86" t="e">
        <f t="shared" si="21"/>
        <v>#DIV/0!</v>
      </c>
      <c r="O32" s="152" t="e">
        <f t="shared" si="22"/>
        <v>#DIV/0!</v>
      </c>
      <c r="P32" s="88" t="e">
        <f t="shared" si="23"/>
        <v>#DIV/0!</v>
      </c>
      <c r="Q32" s="73">
        <f>'Kaufpreis WBF für Eigenbedarf'!Q32</f>
        <v>0</v>
      </c>
      <c r="R32" s="74">
        <f>'Kaufpreis WBF für Eigenbedarf'!R32</f>
        <v>0</v>
      </c>
      <c r="S32" s="74">
        <f>'Kaufpreis WBF für Eigenbedarf'!S32</f>
        <v>0</v>
      </c>
      <c r="T32" s="82" t="e">
        <f t="shared" si="24"/>
        <v>#DIV/0!</v>
      </c>
      <c r="U32" s="98" t="e">
        <f t="shared" si="25"/>
        <v>#DIV/0!</v>
      </c>
      <c r="V32" s="77">
        <f>'Kaufpreis WBF für Eigenbedarf'!V32</f>
        <v>0</v>
      </c>
      <c r="W32" s="88" t="e">
        <f t="shared" si="26"/>
        <v>#DIV/0!</v>
      </c>
      <c r="X32" s="88" t="e">
        <f t="shared" si="27"/>
        <v>#DIV/0!</v>
      </c>
      <c r="Y32" s="109" t="e">
        <f t="shared" si="16"/>
        <v>#DIV/0!</v>
      </c>
      <c r="Z32" s="128" t="e">
        <f t="shared" si="17"/>
        <v>#DIV/0!</v>
      </c>
      <c r="AA32" s="131" t="e">
        <f t="shared" si="28"/>
        <v>#DIV/0!</v>
      </c>
      <c r="AB32" s="140" t="e">
        <f t="shared" si="29"/>
        <v>#DIV/0!</v>
      </c>
      <c r="AC32" s="235" t="e">
        <f t="shared" si="30"/>
        <v>#DIV/0!</v>
      </c>
      <c r="AD32" s="135" t="e">
        <f t="shared" si="31"/>
        <v>#DIV/0!</v>
      </c>
    </row>
    <row r="33" spans="1:30" ht="16.5" customHeight="1">
      <c r="A33" s="68">
        <f>'Kaufpreis WBF für Eigenbedarf'!A33</f>
        <v>18</v>
      </c>
      <c r="B33" s="69">
        <f>'Kaufpreis WBF für Eigenbedarf'!B33</f>
        <v>0</v>
      </c>
      <c r="C33" s="227">
        <f>'Kaufpreis WBF für Eigenbedarf'!C33</f>
        <v>0</v>
      </c>
      <c r="D33" s="79">
        <f>'Kaufpreis WBF für Eigenbedarf'!D33</f>
        <v>0</v>
      </c>
      <c r="E33" s="114" t="b">
        <v>0</v>
      </c>
      <c r="F33" s="303" t="e">
        <f t="shared" si="0"/>
        <v>#DIV/0!</v>
      </c>
      <c r="G33" s="95"/>
      <c r="H33" s="97"/>
      <c r="I33" s="304">
        <f t="shared" si="18"/>
        <v>0</v>
      </c>
      <c r="J33" s="304" t="e">
        <f t="shared" si="19"/>
        <v>#DIV/0!</v>
      </c>
      <c r="K33" s="71">
        <f>'Kaufpreis WBF für Eigenbedarf'!K33</f>
        <v>0</v>
      </c>
      <c r="L33" s="305" t="e">
        <f t="shared" si="15"/>
        <v>#DIV/0!</v>
      </c>
      <c r="M33" s="303" t="e">
        <f t="shared" si="20"/>
        <v>#DIV/0!</v>
      </c>
      <c r="N33" s="306" t="e">
        <f t="shared" si="21"/>
        <v>#DIV/0!</v>
      </c>
      <c r="O33" s="307" t="e">
        <f t="shared" si="22"/>
        <v>#DIV/0!</v>
      </c>
      <c r="P33" s="308" t="e">
        <f t="shared" si="23"/>
        <v>#DIV/0!</v>
      </c>
      <c r="Q33" s="73">
        <f>'Kaufpreis WBF für Eigenbedarf'!Q33</f>
        <v>0</v>
      </c>
      <c r="R33" s="74">
        <f>'Kaufpreis WBF für Eigenbedarf'!R33</f>
        <v>0</v>
      </c>
      <c r="S33" s="74">
        <f>'Kaufpreis WBF für Eigenbedarf'!S33</f>
        <v>0</v>
      </c>
      <c r="T33" s="82" t="e">
        <f t="shared" si="24"/>
        <v>#DIV/0!</v>
      </c>
      <c r="U33" s="98" t="e">
        <f t="shared" si="25"/>
        <v>#DIV/0!</v>
      </c>
      <c r="V33" s="77">
        <f>'Kaufpreis WBF für Eigenbedarf'!V33</f>
        <v>0</v>
      </c>
      <c r="W33" s="88" t="e">
        <f t="shared" si="26"/>
        <v>#DIV/0!</v>
      </c>
      <c r="X33" s="88" t="e">
        <f t="shared" si="27"/>
        <v>#DIV/0!</v>
      </c>
      <c r="Y33" s="109" t="e">
        <f t="shared" si="16"/>
        <v>#DIV/0!</v>
      </c>
      <c r="Z33" s="128" t="e">
        <f t="shared" si="17"/>
        <v>#DIV/0!</v>
      </c>
      <c r="AA33" s="131" t="e">
        <f t="shared" si="28"/>
        <v>#DIV/0!</v>
      </c>
      <c r="AB33" s="140" t="e">
        <f t="shared" si="29"/>
        <v>#DIV/0!</v>
      </c>
      <c r="AC33" s="235" t="e">
        <f t="shared" si="30"/>
        <v>#DIV/0!</v>
      </c>
      <c r="AD33" s="135" t="e">
        <f t="shared" si="31"/>
        <v>#DIV/0!</v>
      </c>
    </row>
    <row r="34" spans="1:30" ht="16.5" customHeight="1">
      <c r="A34" s="68">
        <f>'Kaufpreis WBF für Eigenbedarf'!A34</f>
        <v>19</v>
      </c>
      <c r="B34" s="69">
        <f>'Kaufpreis WBF für Eigenbedarf'!B34</f>
        <v>0</v>
      </c>
      <c r="C34" s="227">
        <f>'Kaufpreis WBF für Eigenbedarf'!C34</f>
        <v>0</v>
      </c>
      <c r="D34" s="79">
        <f>'Kaufpreis WBF für Eigenbedarf'!D34</f>
        <v>0</v>
      </c>
      <c r="E34" s="114" t="b">
        <v>0</v>
      </c>
      <c r="F34" s="82" t="e">
        <f t="shared" si="0"/>
        <v>#DIV/0!</v>
      </c>
      <c r="G34" s="95"/>
      <c r="H34" s="97"/>
      <c r="I34" s="98">
        <f t="shared" si="18"/>
        <v>0</v>
      </c>
      <c r="J34" s="98" t="e">
        <f t="shared" si="19"/>
        <v>#DIV/0!</v>
      </c>
      <c r="K34" s="71">
        <f>'Kaufpreis WBF für Eigenbedarf'!K34</f>
        <v>0</v>
      </c>
      <c r="L34" s="103" t="e">
        <f t="shared" si="15"/>
        <v>#DIV/0!</v>
      </c>
      <c r="M34" s="82" t="e">
        <f t="shared" si="20"/>
        <v>#DIV/0!</v>
      </c>
      <c r="N34" s="86" t="e">
        <f t="shared" si="21"/>
        <v>#DIV/0!</v>
      </c>
      <c r="O34" s="152" t="e">
        <f t="shared" si="22"/>
        <v>#DIV/0!</v>
      </c>
      <c r="P34" s="88" t="e">
        <f t="shared" si="23"/>
        <v>#DIV/0!</v>
      </c>
      <c r="Q34" s="73">
        <f>'Kaufpreis WBF für Eigenbedarf'!Q34</f>
        <v>0</v>
      </c>
      <c r="R34" s="74">
        <f>'Kaufpreis WBF für Eigenbedarf'!R34</f>
        <v>0</v>
      </c>
      <c r="S34" s="74">
        <f>'Kaufpreis WBF für Eigenbedarf'!S34</f>
        <v>0</v>
      </c>
      <c r="T34" s="82" t="e">
        <f t="shared" si="24"/>
        <v>#DIV/0!</v>
      </c>
      <c r="U34" s="98" t="e">
        <f t="shared" si="25"/>
        <v>#DIV/0!</v>
      </c>
      <c r="V34" s="77">
        <f>'Kaufpreis WBF für Eigenbedarf'!V34</f>
        <v>0</v>
      </c>
      <c r="W34" s="88" t="e">
        <f t="shared" si="26"/>
        <v>#DIV/0!</v>
      </c>
      <c r="X34" s="88" t="e">
        <f t="shared" si="27"/>
        <v>#DIV/0!</v>
      </c>
      <c r="Y34" s="109" t="e">
        <f t="shared" si="16"/>
        <v>#DIV/0!</v>
      </c>
      <c r="Z34" s="128" t="e">
        <f t="shared" si="17"/>
        <v>#DIV/0!</v>
      </c>
      <c r="AA34" s="131" t="e">
        <f t="shared" si="28"/>
        <v>#DIV/0!</v>
      </c>
      <c r="AB34" s="140" t="e">
        <f t="shared" si="29"/>
        <v>#DIV/0!</v>
      </c>
      <c r="AC34" s="235" t="e">
        <f t="shared" si="30"/>
        <v>#DIV/0!</v>
      </c>
      <c r="AD34" s="135" t="e">
        <f t="shared" si="31"/>
        <v>#DIV/0!</v>
      </c>
    </row>
    <row r="35" spans="1:30" ht="16.5" customHeight="1">
      <c r="A35" s="68">
        <f>'Kaufpreis WBF für Eigenbedarf'!A35</f>
        <v>20</v>
      </c>
      <c r="B35" s="69">
        <f>'Kaufpreis WBF für Eigenbedarf'!B35</f>
        <v>0</v>
      </c>
      <c r="C35" s="227">
        <f>'Kaufpreis WBF für Eigenbedarf'!C35</f>
        <v>0</v>
      </c>
      <c r="D35" s="79">
        <f>'Kaufpreis WBF für Eigenbedarf'!D35</f>
        <v>0</v>
      </c>
      <c r="E35" s="114" t="b">
        <v>0</v>
      </c>
      <c r="F35" s="303" t="e">
        <f t="shared" si="0"/>
        <v>#DIV/0!</v>
      </c>
      <c r="G35" s="95"/>
      <c r="H35" s="97"/>
      <c r="I35" s="304">
        <f t="shared" si="18"/>
        <v>0</v>
      </c>
      <c r="J35" s="304" t="e">
        <f t="shared" si="19"/>
        <v>#DIV/0!</v>
      </c>
      <c r="K35" s="71">
        <f>'Kaufpreis WBF für Eigenbedarf'!K35</f>
        <v>0</v>
      </c>
      <c r="L35" s="305" t="e">
        <f t="shared" si="15"/>
        <v>#DIV/0!</v>
      </c>
      <c r="M35" s="303" t="e">
        <f t="shared" si="20"/>
        <v>#DIV/0!</v>
      </c>
      <c r="N35" s="306" t="e">
        <f t="shared" si="21"/>
        <v>#DIV/0!</v>
      </c>
      <c r="O35" s="307" t="e">
        <f t="shared" si="22"/>
        <v>#DIV/0!</v>
      </c>
      <c r="P35" s="308" t="e">
        <f t="shared" si="23"/>
        <v>#DIV/0!</v>
      </c>
      <c r="Q35" s="73">
        <f>'Kaufpreis WBF für Eigenbedarf'!Q35</f>
        <v>0</v>
      </c>
      <c r="R35" s="74">
        <f>'Kaufpreis WBF für Eigenbedarf'!R35</f>
        <v>0</v>
      </c>
      <c r="S35" s="74">
        <f>'Kaufpreis WBF für Eigenbedarf'!S35</f>
        <v>0</v>
      </c>
      <c r="T35" s="82" t="e">
        <f t="shared" si="24"/>
        <v>#DIV/0!</v>
      </c>
      <c r="U35" s="98" t="e">
        <f t="shared" si="25"/>
        <v>#DIV/0!</v>
      </c>
      <c r="V35" s="77">
        <f>'Kaufpreis WBF für Eigenbedarf'!V35</f>
        <v>0</v>
      </c>
      <c r="W35" s="88" t="e">
        <f t="shared" si="26"/>
        <v>#DIV/0!</v>
      </c>
      <c r="X35" s="88" t="e">
        <f t="shared" si="27"/>
        <v>#DIV/0!</v>
      </c>
      <c r="Y35" s="109" t="e">
        <f t="shared" si="16"/>
        <v>#DIV/0!</v>
      </c>
      <c r="Z35" s="128" t="e">
        <f t="shared" si="17"/>
        <v>#DIV/0!</v>
      </c>
      <c r="AA35" s="131" t="e">
        <f t="shared" si="28"/>
        <v>#DIV/0!</v>
      </c>
      <c r="AB35" s="140" t="e">
        <f t="shared" si="29"/>
        <v>#DIV/0!</v>
      </c>
      <c r="AC35" s="235" t="e">
        <f t="shared" si="30"/>
        <v>#DIV/0!</v>
      </c>
      <c r="AD35" s="135" t="e">
        <f t="shared" si="31"/>
        <v>#DIV/0!</v>
      </c>
    </row>
    <row r="36" spans="1:30" ht="16.5" customHeight="1">
      <c r="A36" s="68">
        <f>'Kaufpreis WBF für Eigenbedarf'!A36</f>
        <v>21</v>
      </c>
      <c r="B36" s="69">
        <f>'Kaufpreis WBF für Eigenbedarf'!B36</f>
        <v>0</v>
      </c>
      <c r="C36" s="227">
        <f>'Kaufpreis WBF für Eigenbedarf'!C36</f>
        <v>0</v>
      </c>
      <c r="D36" s="79">
        <f>'Kaufpreis WBF für Eigenbedarf'!D36</f>
        <v>0</v>
      </c>
      <c r="E36" s="114" t="b">
        <v>0</v>
      </c>
      <c r="F36" s="82" t="e">
        <f t="shared" si="0"/>
        <v>#DIV/0!</v>
      </c>
      <c r="G36" s="95"/>
      <c r="H36" s="97"/>
      <c r="I36" s="98">
        <f t="shared" si="18"/>
        <v>0</v>
      </c>
      <c r="J36" s="98" t="e">
        <f t="shared" si="19"/>
        <v>#DIV/0!</v>
      </c>
      <c r="K36" s="71">
        <f>'Kaufpreis WBF für Eigenbedarf'!K36</f>
        <v>0</v>
      </c>
      <c r="L36" s="103" t="e">
        <f t="shared" si="15"/>
        <v>#DIV/0!</v>
      </c>
      <c r="M36" s="82" t="e">
        <f t="shared" si="20"/>
        <v>#DIV/0!</v>
      </c>
      <c r="N36" s="86" t="e">
        <f t="shared" si="21"/>
        <v>#DIV/0!</v>
      </c>
      <c r="O36" s="152" t="e">
        <f t="shared" si="22"/>
        <v>#DIV/0!</v>
      </c>
      <c r="P36" s="88" t="e">
        <f t="shared" si="23"/>
        <v>#DIV/0!</v>
      </c>
      <c r="Q36" s="73">
        <f>'Kaufpreis WBF für Eigenbedarf'!Q36</f>
        <v>0</v>
      </c>
      <c r="R36" s="74">
        <f>'Kaufpreis WBF für Eigenbedarf'!R36</f>
        <v>0</v>
      </c>
      <c r="S36" s="74">
        <f>'Kaufpreis WBF für Eigenbedarf'!S36</f>
        <v>0</v>
      </c>
      <c r="T36" s="82" t="e">
        <f t="shared" si="24"/>
        <v>#DIV/0!</v>
      </c>
      <c r="U36" s="98" t="e">
        <f t="shared" si="25"/>
        <v>#DIV/0!</v>
      </c>
      <c r="V36" s="77">
        <f>'Kaufpreis WBF für Eigenbedarf'!V36</f>
        <v>0</v>
      </c>
      <c r="W36" s="88" t="e">
        <f t="shared" si="26"/>
        <v>#DIV/0!</v>
      </c>
      <c r="X36" s="88" t="e">
        <f t="shared" si="27"/>
        <v>#DIV/0!</v>
      </c>
      <c r="Y36" s="109" t="e">
        <f t="shared" si="16"/>
        <v>#DIV/0!</v>
      </c>
      <c r="Z36" s="128" t="e">
        <f t="shared" si="17"/>
        <v>#DIV/0!</v>
      </c>
      <c r="AA36" s="131" t="e">
        <f t="shared" si="28"/>
        <v>#DIV/0!</v>
      </c>
      <c r="AB36" s="140" t="e">
        <f t="shared" si="29"/>
        <v>#DIV/0!</v>
      </c>
      <c r="AC36" s="235" t="e">
        <f t="shared" si="30"/>
        <v>#DIV/0!</v>
      </c>
      <c r="AD36" s="135" t="e">
        <f t="shared" si="31"/>
        <v>#DIV/0!</v>
      </c>
    </row>
    <row r="37" spans="1:30" ht="16.5" customHeight="1">
      <c r="A37" s="68">
        <f>'Kaufpreis WBF für Eigenbedarf'!A37</f>
        <v>22</v>
      </c>
      <c r="B37" s="69">
        <f>'Kaufpreis WBF für Eigenbedarf'!B37</f>
        <v>0</v>
      </c>
      <c r="C37" s="227">
        <f>'Kaufpreis WBF für Eigenbedarf'!C37</f>
        <v>0</v>
      </c>
      <c r="D37" s="79">
        <f>'Kaufpreis WBF für Eigenbedarf'!D37</f>
        <v>0</v>
      </c>
      <c r="E37" s="114" t="b">
        <v>0</v>
      </c>
      <c r="F37" s="303" t="e">
        <f t="shared" si="0"/>
        <v>#DIV/0!</v>
      </c>
      <c r="G37" s="95"/>
      <c r="H37" s="97"/>
      <c r="I37" s="304">
        <f t="shared" si="18"/>
        <v>0</v>
      </c>
      <c r="J37" s="304" t="e">
        <f t="shared" si="19"/>
        <v>#DIV/0!</v>
      </c>
      <c r="K37" s="71">
        <f>'Kaufpreis WBF für Eigenbedarf'!K37</f>
        <v>0</v>
      </c>
      <c r="L37" s="305" t="e">
        <f t="shared" si="15"/>
        <v>#DIV/0!</v>
      </c>
      <c r="M37" s="303" t="e">
        <f t="shared" si="20"/>
        <v>#DIV/0!</v>
      </c>
      <c r="N37" s="306" t="e">
        <f t="shared" si="21"/>
        <v>#DIV/0!</v>
      </c>
      <c r="O37" s="307" t="e">
        <f t="shared" si="22"/>
        <v>#DIV/0!</v>
      </c>
      <c r="P37" s="308" t="e">
        <f t="shared" si="23"/>
        <v>#DIV/0!</v>
      </c>
      <c r="Q37" s="73">
        <f>'Kaufpreis WBF für Eigenbedarf'!Q37</f>
        <v>0</v>
      </c>
      <c r="R37" s="74">
        <f>'Kaufpreis WBF für Eigenbedarf'!R37</f>
        <v>0</v>
      </c>
      <c r="S37" s="74">
        <f>'Kaufpreis WBF für Eigenbedarf'!S37</f>
        <v>0</v>
      </c>
      <c r="T37" s="82" t="e">
        <f t="shared" si="24"/>
        <v>#DIV/0!</v>
      </c>
      <c r="U37" s="98" t="e">
        <f t="shared" si="25"/>
        <v>#DIV/0!</v>
      </c>
      <c r="V37" s="77">
        <f>'Kaufpreis WBF für Eigenbedarf'!V37</f>
        <v>0</v>
      </c>
      <c r="W37" s="88" t="e">
        <f t="shared" si="26"/>
        <v>#DIV/0!</v>
      </c>
      <c r="X37" s="88" t="e">
        <f t="shared" si="27"/>
        <v>#DIV/0!</v>
      </c>
      <c r="Y37" s="109" t="e">
        <f t="shared" si="16"/>
        <v>#DIV/0!</v>
      </c>
      <c r="Z37" s="128" t="e">
        <f t="shared" si="17"/>
        <v>#DIV/0!</v>
      </c>
      <c r="AA37" s="131" t="e">
        <f t="shared" si="28"/>
        <v>#DIV/0!</v>
      </c>
      <c r="AB37" s="140" t="e">
        <f t="shared" si="29"/>
        <v>#DIV/0!</v>
      </c>
      <c r="AC37" s="235" t="e">
        <f t="shared" si="30"/>
        <v>#DIV/0!</v>
      </c>
      <c r="AD37" s="135" t="e">
        <f t="shared" si="31"/>
        <v>#DIV/0!</v>
      </c>
    </row>
    <row r="38" spans="1:30" ht="16.5" customHeight="1">
      <c r="A38" s="68">
        <f>'Kaufpreis WBF für Eigenbedarf'!A38</f>
        <v>23</v>
      </c>
      <c r="B38" s="69">
        <f>'Kaufpreis WBF für Eigenbedarf'!B38</f>
        <v>0</v>
      </c>
      <c r="C38" s="227">
        <f>'Kaufpreis WBF für Eigenbedarf'!C38</f>
        <v>0</v>
      </c>
      <c r="D38" s="79">
        <f>'Kaufpreis WBF für Eigenbedarf'!D38</f>
        <v>0</v>
      </c>
      <c r="E38" s="114" t="b">
        <v>0</v>
      </c>
      <c r="F38" s="82" t="e">
        <f t="shared" si="0"/>
        <v>#DIV/0!</v>
      </c>
      <c r="G38" s="95"/>
      <c r="H38" s="97"/>
      <c r="I38" s="98">
        <f t="shared" si="18"/>
        <v>0</v>
      </c>
      <c r="J38" s="98" t="e">
        <f t="shared" si="19"/>
        <v>#DIV/0!</v>
      </c>
      <c r="K38" s="71">
        <f>'Kaufpreis WBF für Eigenbedarf'!K38</f>
        <v>0</v>
      </c>
      <c r="L38" s="103" t="e">
        <f t="shared" si="15"/>
        <v>#DIV/0!</v>
      </c>
      <c r="M38" s="82" t="e">
        <f t="shared" si="20"/>
        <v>#DIV/0!</v>
      </c>
      <c r="N38" s="86" t="e">
        <f t="shared" si="21"/>
        <v>#DIV/0!</v>
      </c>
      <c r="O38" s="152" t="e">
        <f t="shared" si="22"/>
        <v>#DIV/0!</v>
      </c>
      <c r="P38" s="88" t="e">
        <f t="shared" si="23"/>
        <v>#DIV/0!</v>
      </c>
      <c r="Q38" s="73">
        <f>'Kaufpreis WBF für Eigenbedarf'!Q38</f>
        <v>0</v>
      </c>
      <c r="R38" s="74">
        <f>'Kaufpreis WBF für Eigenbedarf'!R38</f>
        <v>0</v>
      </c>
      <c r="S38" s="74">
        <f>'Kaufpreis WBF für Eigenbedarf'!S38</f>
        <v>0</v>
      </c>
      <c r="T38" s="82" t="e">
        <f t="shared" si="24"/>
        <v>#DIV/0!</v>
      </c>
      <c r="U38" s="98" t="e">
        <f t="shared" si="25"/>
        <v>#DIV/0!</v>
      </c>
      <c r="V38" s="77">
        <f>'Kaufpreis WBF für Eigenbedarf'!V38</f>
        <v>0</v>
      </c>
      <c r="W38" s="88" t="e">
        <f t="shared" si="26"/>
        <v>#DIV/0!</v>
      </c>
      <c r="X38" s="88" t="e">
        <f t="shared" si="27"/>
        <v>#DIV/0!</v>
      </c>
      <c r="Y38" s="109" t="e">
        <f t="shared" si="16"/>
        <v>#DIV/0!</v>
      </c>
      <c r="Z38" s="128" t="e">
        <f t="shared" si="17"/>
        <v>#DIV/0!</v>
      </c>
      <c r="AA38" s="131" t="e">
        <f t="shared" si="28"/>
        <v>#DIV/0!</v>
      </c>
      <c r="AB38" s="140" t="e">
        <f t="shared" si="29"/>
        <v>#DIV/0!</v>
      </c>
      <c r="AC38" s="235" t="e">
        <f t="shared" si="30"/>
        <v>#DIV/0!</v>
      </c>
      <c r="AD38" s="135" t="e">
        <f t="shared" si="31"/>
        <v>#DIV/0!</v>
      </c>
    </row>
    <row r="39" spans="1:30" ht="16.5" customHeight="1">
      <c r="A39" s="68">
        <f>'Kaufpreis WBF für Eigenbedarf'!A39</f>
        <v>24</v>
      </c>
      <c r="B39" s="69">
        <f>'Kaufpreis WBF für Eigenbedarf'!B39</f>
        <v>0</v>
      </c>
      <c r="C39" s="227">
        <f>'Kaufpreis WBF für Eigenbedarf'!C39</f>
        <v>0</v>
      </c>
      <c r="D39" s="79">
        <f>'Kaufpreis WBF für Eigenbedarf'!D39</f>
        <v>0</v>
      </c>
      <c r="E39" s="114" t="b">
        <v>0</v>
      </c>
      <c r="F39" s="303" t="e">
        <f t="shared" si="0"/>
        <v>#DIV/0!</v>
      </c>
      <c r="G39" s="95"/>
      <c r="H39" s="97"/>
      <c r="I39" s="304">
        <f t="shared" si="18"/>
        <v>0</v>
      </c>
      <c r="J39" s="304" t="e">
        <f t="shared" si="19"/>
        <v>#DIV/0!</v>
      </c>
      <c r="K39" s="71">
        <f>'Kaufpreis WBF für Eigenbedarf'!K39</f>
        <v>0</v>
      </c>
      <c r="L39" s="305" t="e">
        <f t="shared" si="15"/>
        <v>#DIV/0!</v>
      </c>
      <c r="M39" s="303" t="e">
        <f t="shared" si="20"/>
        <v>#DIV/0!</v>
      </c>
      <c r="N39" s="306" t="e">
        <f t="shared" si="21"/>
        <v>#DIV/0!</v>
      </c>
      <c r="O39" s="307" t="e">
        <f t="shared" si="22"/>
        <v>#DIV/0!</v>
      </c>
      <c r="P39" s="308" t="e">
        <f t="shared" si="23"/>
        <v>#DIV/0!</v>
      </c>
      <c r="Q39" s="73">
        <f>'Kaufpreis WBF für Eigenbedarf'!Q39</f>
        <v>0</v>
      </c>
      <c r="R39" s="74">
        <f>'Kaufpreis WBF für Eigenbedarf'!R39</f>
        <v>0</v>
      </c>
      <c r="S39" s="74">
        <f>'Kaufpreis WBF für Eigenbedarf'!S39</f>
        <v>0</v>
      </c>
      <c r="T39" s="82" t="e">
        <f t="shared" si="24"/>
        <v>#DIV/0!</v>
      </c>
      <c r="U39" s="98" t="e">
        <f t="shared" si="25"/>
        <v>#DIV/0!</v>
      </c>
      <c r="V39" s="77">
        <f>'Kaufpreis WBF für Eigenbedarf'!V39</f>
        <v>0</v>
      </c>
      <c r="W39" s="88" t="e">
        <f t="shared" si="26"/>
        <v>#DIV/0!</v>
      </c>
      <c r="X39" s="88" t="e">
        <f t="shared" si="27"/>
        <v>#DIV/0!</v>
      </c>
      <c r="Y39" s="109" t="e">
        <f t="shared" si="16"/>
        <v>#DIV/0!</v>
      </c>
      <c r="Z39" s="128" t="e">
        <f t="shared" si="17"/>
        <v>#DIV/0!</v>
      </c>
      <c r="AA39" s="131" t="e">
        <f t="shared" si="28"/>
        <v>#DIV/0!</v>
      </c>
      <c r="AB39" s="140" t="e">
        <f t="shared" si="29"/>
        <v>#DIV/0!</v>
      </c>
      <c r="AC39" s="235" t="e">
        <f t="shared" si="30"/>
        <v>#DIV/0!</v>
      </c>
      <c r="AD39" s="135" t="e">
        <f t="shared" si="31"/>
        <v>#DIV/0!</v>
      </c>
    </row>
    <row r="40" spans="1:30" ht="16.5" customHeight="1">
      <c r="A40" s="68">
        <f>'Kaufpreis WBF für Eigenbedarf'!A40</f>
        <v>25</v>
      </c>
      <c r="B40" s="69">
        <f>'Kaufpreis WBF für Eigenbedarf'!B40</f>
        <v>0</v>
      </c>
      <c r="C40" s="227">
        <f>'Kaufpreis WBF für Eigenbedarf'!C40</f>
        <v>0</v>
      </c>
      <c r="D40" s="79">
        <f>'Kaufpreis WBF für Eigenbedarf'!D40</f>
        <v>0</v>
      </c>
      <c r="E40" s="114" t="b">
        <v>0</v>
      </c>
      <c r="F40" s="82" t="e">
        <f t="shared" si="0"/>
        <v>#DIV/0!</v>
      </c>
      <c r="G40" s="95"/>
      <c r="H40" s="97"/>
      <c r="I40" s="98">
        <f t="shared" si="18"/>
        <v>0</v>
      </c>
      <c r="J40" s="98" t="e">
        <f t="shared" si="19"/>
        <v>#DIV/0!</v>
      </c>
      <c r="K40" s="71">
        <f>'Kaufpreis WBF für Eigenbedarf'!K40</f>
        <v>0</v>
      </c>
      <c r="L40" s="103" t="e">
        <f t="shared" si="15"/>
        <v>#DIV/0!</v>
      </c>
      <c r="M40" s="82" t="e">
        <f t="shared" si="20"/>
        <v>#DIV/0!</v>
      </c>
      <c r="N40" s="86" t="e">
        <f t="shared" si="21"/>
        <v>#DIV/0!</v>
      </c>
      <c r="O40" s="152" t="e">
        <f t="shared" si="22"/>
        <v>#DIV/0!</v>
      </c>
      <c r="P40" s="88" t="e">
        <f t="shared" si="23"/>
        <v>#DIV/0!</v>
      </c>
      <c r="Q40" s="73">
        <f>'Kaufpreis WBF für Eigenbedarf'!Q40</f>
        <v>0</v>
      </c>
      <c r="R40" s="74">
        <f>'Kaufpreis WBF für Eigenbedarf'!R40</f>
        <v>0</v>
      </c>
      <c r="S40" s="74">
        <f>'Kaufpreis WBF für Eigenbedarf'!S40</f>
        <v>0</v>
      </c>
      <c r="T40" s="82" t="e">
        <f t="shared" si="24"/>
        <v>#DIV/0!</v>
      </c>
      <c r="U40" s="98" t="e">
        <f t="shared" si="25"/>
        <v>#DIV/0!</v>
      </c>
      <c r="V40" s="77">
        <f>'Kaufpreis WBF für Eigenbedarf'!V40</f>
        <v>0</v>
      </c>
      <c r="W40" s="88" t="e">
        <f t="shared" si="26"/>
        <v>#DIV/0!</v>
      </c>
      <c r="X40" s="88" t="e">
        <f t="shared" si="27"/>
        <v>#DIV/0!</v>
      </c>
      <c r="Y40" s="109" t="e">
        <f t="shared" si="16"/>
        <v>#DIV/0!</v>
      </c>
      <c r="Z40" s="128" t="e">
        <f t="shared" si="17"/>
        <v>#DIV/0!</v>
      </c>
      <c r="AA40" s="131" t="e">
        <f t="shared" si="28"/>
        <v>#DIV/0!</v>
      </c>
      <c r="AB40" s="140" t="e">
        <f t="shared" si="29"/>
        <v>#DIV/0!</v>
      </c>
      <c r="AC40" s="235" t="e">
        <f t="shared" si="30"/>
        <v>#DIV/0!</v>
      </c>
      <c r="AD40" s="135" t="e">
        <f t="shared" si="31"/>
        <v>#DIV/0!</v>
      </c>
    </row>
    <row r="41" spans="1:30" ht="16.5" customHeight="1">
      <c r="A41" s="68">
        <f>'Kaufpreis WBF für Eigenbedarf'!A41</f>
        <v>26</v>
      </c>
      <c r="B41" s="69">
        <f>'Kaufpreis WBF für Eigenbedarf'!B41</f>
        <v>0</v>
      </c>
      <c r="C41" s="227">
        <f>'Kaufpreis WBF für Eigenbedarf'!C41</f>
        <v>0</v>
      </c>
      <c r="D41" s="79">
        <f>'Kaufpreis WBF für Eigenbedarf'!D41</f>
        <v>0</v>
      </c>
      <c r="E41" s="114" t="b">
        <v>0</v>
      </c>
      <c r="F41" s="303" t="e">
        <f t="shared" si="0"/>
        <v>#DIV/0!</v>
      </c>
      <c r="G41" s="95"/>
      <c r="H41" s="97"/>
      <c r="I41" s="304">
        <f t="shared" si="18"/>
        <v>0</v>
      </c>
      <c r="J41" s="304" t="e">
        <f t="shared" si="19"/>
        <v>#DIV/0!</v>
      </c>
      <c r="K41" s="71">
        <f>'Kaufpreis WBF für Eigenbedarf'!K41</f>
        <v>0</v>
      </c>
      <c r="L41" s="305" t="e">
        <f t="shared" si="15"/>
        <v>#DIV/0!</v>
      </c>
      <c r="M41" s="303" t="e">
        <f t="shared" si="20"/>
        <v>#DIV/0!</v>
      </c>
      <c r="N41" s="306" t="e">
        <f t="shared" si="21"/>
        <v>#DIV/0!</v>
      </c>
      <c r="O41" s="307" t="e">
        <f t="shared" si="22"/>
        <v>#DIV/0!</v>
      </c>
      <c r="P41" s="308" t="e">
        <f t="shared" si="23"/>
        <v>#DIV/0!</v>
      </c>
      <c r="Q41" s="73">
        <f>'Kaufpreis WBF für Eigenbedarf'!Q41</f>
        <v>0</v>
      </c>
      <c r="R41" s="74">
        <f>'Kaufpreis WBF für Eigenbedarf'!R41</f>
        <v>0</v>
      </c>
      <c r="S41" s="74">
        <f>'Kaufpreis WBF für Eigenbedarf'!S41</f>
        <v>0</v>
      </c>
      <c r="T41" s="82" t="e">
        <f t="shared" si="24"/>
        <v>#DIV/0!</v>
      </c>
      <c r="U41" s="98" t="e">
        <f t="shared" si="25"/>
        <v>#DIV/0!</v>
      </c>
      <c r="V41" s="77">
        <f>'Kaufpreis WBF für Eigenbedarf'!V41</f>
        <v>0</v>
      </c>
      <c r="W41" s="88" t="e">
        <f t="shared" si="26"/>
        <v>#DIV/0!</v>
      </c>
      <c r="X41" s="88" t="e">
        <f t="shared" si="27"/>
        <v>#DIV/0!</v>
      </c>
      <c r="Y41" s="109" t="e">
        <f t="shared" si="16"/>
        <v>#DIV/0!</v>
      </c>
      <c r="Z41" s="128" t="e">
        <f t="shared" si="17"/>
        <v>#DIV/0!</v>
      </c>
      <c r="AA41" s="131" t="e">
        <f t="shared" si="28"/>
        <v>#DIV/0!</v>
      </c>
      <c r="AB41" s="140" t="e">
        <f t="shared" si="29"/>
        <v>#DIV/0!</v>
      </c>
      <c r="AC41" s="235" t="e">
        <f t="shared" si="30"/>
        <v>#DIV/0!</v>
      </c>
      <c r="AD41" s="135" t="e">
        <f t="shared" si="31"/>
        <v>#DIV/0!</v>
      </c>
    </row>
    <row r="42" spans="1:30" ht="16.5" customHeight="1">
      <c r="A42" s="68">
        <f>'Kaufpreis WBF für Eigenbedarf'!A42</f>
        <v>27</v>
      </c>
      <c r="B42" s="69">
        <f>'Kaufpreis WBF für Eigenbedarf'!B42</f>
        <v>0</v>
      </c>
      <c r="C42" s="227">
        <f>'Kaufpreis WBF für Eigenbedarf'!C42</f>
        <v>0</v>
      </c>
      <c r="D42" s="79">
        <f>'Kaufpreis WBF für Eigenbedarf'!D42</f>
        <v>0</v>
      </c>
      <c r="E42" s="114" t="b">
        <v>0</v>
      </c>
      <c r="F42" s="82" t="e">
        <f t="shared" si="0"/>
        <v>#DIV/0!</v>
      </c>
      <c r="G42" s="95"/>
      <c r="H42" s="97"/>
      <c r="I42" s="98">
        <f t="shared" si="18"/>
        <v>0</v>
      </c>
      <c r="J42" s="98" t="e">
        <f t="shared" si="19"/>
        <v>#DIV/0!</v>
      </c>
      <c r="K42" s="71">
        <f>'Kaufpreis WBF für Eigenbedarf'!K42</f>
        <v>0</v>
      </c>
      <c r="L42" s="103" t="e">
        <f t="shared" si="15"/>
        <v>#DIV/0!</v>
      </c>
      <c r="M42" s="82" t="e">
        <f t="shared" si="20"/>
        <v>#DIV/0!</v>
      </c>
      <c r="N42" s="86" t="e">
        <f t="shared" si="21"/>
        <v>#DIV/0!</v>
      </c>
      <c r="O42" s="152" t="e">
        <f t="shared" si="22"/>
        <v>#DIV/0!</v>
      </c>
      <c r="P42" s="88" t="e">
        <f t="shared" si="23"/>
        <v>#DIV/0!</v>
      </c>
      <c r="Q42" s="73">
        <f>'Kaufpreis WBF für Eigenbedarf'!Q42</f>
        <v>0</v>
      </c>
      <c r="R42" s="74">
        <f>'Kaufpreis WBF für Eigenbedarf'!R42</f>
        <v>0</v>
      </c>
      <c r="S42" s="74">
        <f>'Kaufpreis WBF für Eigenbedarf'!S42</f>
        <v>0</v>
      </c>
      <c r="T42" s="82" t="e">
        <f t="shared" si="24"/>
        <v>#DIV/0!</v>
      </c>
      <c r="U42" s="98" t="e">
        <f t="shared" si="25"/>
        <v>#DIV/0!</v>
      </c>
      <c r="V42" s="77">
        <f>'Kaufpreis WBF für Eigenbedarf'!V42</f>
        <v>0</v>
      </c>
      <c r="W42" s="88" t="e">
        <f t="shared" si="26"/>
        <v>#DIV/0!</v>
      </c>
      <c r="X42" s="88" t="e">
        <f t="shared" si="27"/>
        <v>#DIV/0!</v>
      </c>
      <c r="Y42" s="109" t="e">
        <f t="shared" si="16"/>
        <v>#DIV/0!</v>
      </c>
      <c r="Z42" s="128" t="e">
        <f t="shared" si="17"/>
        <v>#DIV/0!</v>
      </c>
      <c r="AA42" s="131" t="e">
        <f t="shared" si="28"/>
        <v>#DIV/0!</v>
      </c>
      <c r="AB42" s="140" t="e">
        <f t="shared" si="29"/>
        <v>#DIV/0!</v>
      </c>
      <c r="AC42" s="235" t="e">
        <f t="shared" si="30"/>
        <v>#DIV/0!</v>
      </c>
      <c r="AD42" s="135" t="e">
        <f t="shared" si="31"/>
        <v>#DIV/0!</v>
      </c>
    </row>
    <row r="43" spans="1:30" ht="16.5" customHeight="1">
      <c r="A43" s="68">
        <f>'Kaufpreis WBF für Eigenbedarf'!A43</f>
        <v>28</v>
      </c>
      <c r="B43" s="69">
        <f>'Kaufpreis WBF für Eigenbedarf'!B43</f>
        <v>0</v>
      </c>
      <c r="C43" s="227">
        <f>'Kaufpreis WBF für Eigenbedarf'!C43</f>
        <v>0</v>
      </c>
      <c r="D43" s="79">
        <f>'Kaufpreis WBF für Eigenbedarf'!D43</f>
        <v>0</v>
      </c>
      <c r="E43" s="114" t="b">
        <v>0</v>
      </c>
      <c r="F43" s="83" t="e">
        <f t="shared" si="0"/>
        <v>#DIV/0!</v>
      </c>
      <c r="G43" s="95"/>
      <c r="H43" s="97"/>
      <c r="I43" s="99">
        <f t="shared" si="18"/>
        <v>0</v>
      </c>
      <c r="J43" s="99" t="e">
        <f t="shared" si="19"/>
        <v>#DIV/0!</v>
      </c>
      <c r="K43" s="71">
        <f>'Kaufpreis WBF für Eigenbedarf'!K43</f>
        <v>0</v>
      </c>
      <c r="L43" s="104" t="e">
        <f t="shared" si="15"/>
        <v>#DIV/0!</v>
      </c>
      <c r="M43" s="83" t="e">
        <f t="shared" si="20"/>
        <v>#DIV/0!</v>
      </c>
      <c r="N43" s="87" t="e">
        <f t="shared" si="21"/>
        <v>#DIV/0!</v>
      </c>
      <c r="O43" s="151" t="e">
        <f t="shared" si="22"/>
        <v>#DIV/0!</v>
      </c>
      <c r="P43" s="89" t="e">
        <f t="shared" si="23"/>
        <v>#DIV/0!</v>
      </c>
      <c r="Q43" s="73">
        <f>'Kaufpreis WBF für Eigenbedarf'!Q43</f>
        <v>0</v>
      </c>
      <c r="R43" s="74">
        <f>'Kaufpreis WBF für Eigenbedarf'!R43</f>
        <v>0</v>
      </c>
      <c r="S43" s="74">
        <f>'Kaufpreis WBF für Eigenbedarf'!S43</f>
        <v>0</v>
      </c>
      <c r="T43" s="83" t="e">
        <f t="shared" si="24"/>
        <v>#DIV/0!</v>
      </c>
      <c r="U43" s="99" t="e">
        <f t="shared" si="25"/>
        <v>#DIV/0!</v>
      </c>
      <c r="V43" s="77">
        <f>'Kaufpreis WBF für Eigenbedarf'!V43</f>
        <v>0</v>
      </c>
      <c r="W43" s="89" t="e">
        <f t="shared" si="26"/>
        <v>#DIV/0!</v>
      </c>
      <c r="X43" s="89" t="e">
        <f t="shared" si="27"/>
        <v>#DIV/0!</v>
      </c>
      <c r="Y43" s="110" t="e">
        <f t="shared" si="16"/>
        <v>#DIV/0!</v>
      </c>
      <c r="Z43" s="129" t="e">
        <f t="shared" si="17"/>
        <v>#DIV/0!</v>
      </c>
      <c r="AA43" s="132" t="e">
        <f t="shared" si="28"/>
        <v>#DIV/0!</v>
      </c>
      <c r="AB43" s="141" t="e">
        <f t="shared" si="29"/>
        <v>#DIV/0!</v>
      </c>
      <c r="AC43" s="236" t="e">
        <f t="shared" si="30"/>
        <v>#DIV/0!</v>
      </c>
      <c r="AD43" s="136" t="e">
        <f t="shared" si="31"/>
        <v>#DIV/0!</v>
      </c>
    </row>
    <row r="44" spans="1:30" ht="16.5" customHeight="1">
      <c r="A44" s="68">
        <f>'Kaufpreis WBF für Eigenbedarf'!A44</f>
        <v>29</v>
      </c>
      <c r="B44" s="69">
        <f>'Kaufpreis WBF für Eigenbedarf'!B44</f>
        <v>0</v>
      </c>
      <c r="C44" s="227">
        <f>'Kaufpreis WBF für Eigenbedarf'!C44</f>
        <v>0</v>
      </c>
      <c r="D44" s="79">
        <f>'Kaufpreis WBF für Eigenbedarf'!D44</f>
        <v>0</v>
      </c>
      <c r="E44" s="114" t="b">
        <v>0</v>
      </c>
      <c r="F44" s="82" t="e">
        <f t="shared" si="0"/>
        <v>#DIV/0!</v>
      </c>
      <c r="G44" s="95"/>
      <c r="H44" s="97"/>
      <c r="I44" s="98">
        <f t="shared" si="18"/>
        <v>0</v>
      </c>
      <c r="J44" s="98" t="e">
        <f t="shared" si="19"/>
        <v>#DIV/0!</v>
      </c>
      <c r="K44" s="71">
        <f>'Kaufpreis WBF für Eigenbedarf'!K44</f>
        <v>0</v>
      </c>
      <c r="L44" s="103" t="e">
        <f t="shared" si="15"/>
        <v>#DIV/0!</v>
      </c>
      <c r="M44" s="82" t="e">
        <f t="shared" si="20"/>
        <v>#DIV/0!</v>
      </c>
      <c r="N44" s="86" t="e">
        <f t="shared" si="21"/>
        <v>#DIV/0!</v>
      </c>
      <c r="O44" s="152" t="e">
        <f t="shared" si="22"/>
        <v>#DIV/0!</v>
      </c>
      <c r="P44" s="88" t="e">
        <f t="shared" si="23"/>
        <v>#DIV/0!</v>
      </c>
      <c r="Q44" s="73">
        <f>'Kaufpreis WBF für Eigenbedarf'!Q44</f>
        <v>0</v>
      </c>
      <c r="R44" s="74">
        <f>'Kaufpreis WBF für Eigenbedarf'!R44</f>
        <v>0</v>
      </c>
      <c r="S44" s="74">
        <f>'Kaufpreis WBF für Eigenbedarf'!S44</f>
        <v>0</v>
      </c>
      <c r="T44" s="82" t="e">
        <f t="shared" si="24"/>
        <v>#DIV/0!</v>
      </c>
      <c r="U44" s="98" t="e">
        <f t="shared" si="25"/>
        <v>#DIV/0!</v>
      </c>
      <c r="V44" s="77">
        <f>'Kaufpreis WBF für Eigenbedarf'!V44</f>
        <v>0</v>
      </c>
      <c r="W44" s="88" t="e">
        <f t="shared" si="26"/>
        <v>#DIV/0!</v>
      </c>
      <c r="X44" s="88" t="e">
        <f t="shared" si="27"/>
        <v>#DIV/0!</v>
      </c>
      <c r="Y44" s="109" t="e">
        <f t="shared" si="16"/>
        <v>#DIV/0!</v>
      </c>
      <c r="Z44" s="128" t="e">
        <f t="shared" si="17"/>
        <v>#DIV/0!</v>
      </c>
      <c r="AA44" s="131" t="e">
        <f t="shared" si="28"/>
        <v>#DIV/0!</v>
      </c>
      <c r="AB44" s="140" t="e">
        <f t="shared" si="29"/>
        <v>#DIV/0!</v>
      </c>
      <c r="AC44" s="235" t="e">
        <f t="shared" si="30"/>
        <v>#DIV/0!</v>
      </c>
      <c r="AD44" s="135" t="e">
        <f t="shared" si="31"/>
        <v>#DIV/0!</v>
      </c>
    </row>
    <row r="45" spans="1:30" ht="16.5" customHeight="1">
      <c r="A45" s="68">
        <f>'Kaufpreis WBF für Eigenbedarf'!A45</f>
        <v>30</v>
      </c>
      <c r="B45" s="69">
        <f>'Kaufpreis WBF für Eigenbedarf'!B45</f>
        <v>0</v>
      </c>
      <c r="C45" s="227">
        <f>'Kaufpreis WBF für Eigenbedarf'!C45</f>
        <v>0</v>
      </c>
      <c r="D45" s="79">
        <f>'Kaufpreis WBF für Eigenbedarf'!D45</f>
        <v>0</v>
      </c>
      <c r="E45" s="114" t="b">
        <v>0</v>
      </c>
      <c r="F45" s="83" t="e">
        <f t="shared" si="0"/>
        <v>#DIV/0!</v>
      </c>
      <c r="G45" s="95"/>
      <c r="H45" s="97"/>
      <c r="I45" s="99">
        <f t="shared" si="18"/>
        <v>0</v>
      </c>
      <c r="J45" s="99" t="e">
        <f t="shared" si="19"/>
        <v>#DIV/0!</v>
      </c>
      <c r="K45" s="71">
        <f>'Kaufpreis WBF für Eigenbedarf'!K45</f>
        <v>0</v>
      </c>
      <c r="L45" s="104" t="e">
        <f t="shared" si="15"/>
        <v>#DIV/0!</v>
      </c>
      <c r="M45" s="83" t="e">
        <f t="shared" si="20"/>
        <v>#DIV/0!</v>
      </c>
      <c r="N45" s="87" t="e">
        <f t="shared" si="21"/>
        <v>#DIV/0!</v>
      </c>
      <c r="O45" s="151" t="e">
        <f t="shared" si="22"/>
        <v>#DIV/0!</v>
      </c>
      <c r="P45" s="89" t="e">
        <f t="shared" si="23"/>
        <v>#DIV/0!</v>
      </c>
      <c r="Q45" s="73">
        <f>'Kaufpreis WBF für Eigenbedarf'!Q45</f>
        <v>0</v>
      </c>
      <c r="R45" s="74">
        <f>'Kaufpreis WBF für Eigenbedarf'!R45</f>
        <v>0</v>
      </c>
      <c r="S45" s="74">
        <f>'Kaufpreis WBF für Eigenbedarf'!S45</f>
        <v>0</v>
      </c>
      <c r="T45" s="83" t="e">
        <f t="shared" si="24"/>
        <v>#DIV/0!</v>
      </c>
      <c r="U45" s="99" t="e">
        <f t="shared" si="25"/>
        <v>#DIV/0!</v>
      </c>
      <c r="V45" s="77">
        <f>'Kaufpreis WBF für Eigenbedarf'!V45</f>
        <v>0</v>
      </c>
      <c r="W45" s="89" t="e">
        <f t="shared" si="26"/>
        <v>#DIV/0!</v>
      </c>
      <c r="X45" s="89" t="e">
        <f t="shared" si="27"/>
        <v>#DIV/0!</v>
      </c>
      <c r="Y45" s="110" t="e">
        <f t="shared" si="16"/>
        <v>#DIV/0!</v>
      </c>
      <c r="Z45" s="129" t="e">
        <f t="shared" si="17"/>
        <v>#DIV/0!</v>
      </c>
      <c r="AA45" s="132" t="e">
        <f t="shared" si="28"/>
        <v>#DIV/0!</v>
      </c>
      <c r="AB45" s="141" t="e">
        <f t="shared" si="29"/>
        <v>#DIV/0!</v>
      </c>
      <c r="AC45" s="236" t="e">
        <f t="shared" si="30"/>
        <v>#DIV/0!</v>
      </c>
      <c r="AD45" s="136" t="e">
        <f t="shared" si="31"/>
        <v>#DIV/0!</v>
      </c>
    </row>
    <row r="46" spans="1:30" ht="16.5" customHeight="1">
      <c r="A46" s="68">
        <f>'Kaufpreis WBF für Eigenbedarf'!A46</f>
        <v>31</v>
      </c>
      <c r="B46" s="69">
        <f>'Kaufpreis WBF für Eigenbedarf'!B46</f>
        <v>0</v>
      </c>
      <c r="C46" s="227">
        <f>'Kaufpreis WBF für Eigenbedarf'!C46</f>
        <v>0</v>
      </c>
      <c r="D46" s="79">
        <f>'Kaufpreis WBF für Eigenbedarf'!D46</f>
        <v>0</v>
      </c>
      <c r="E46" s="114"/>
      <c r="F46" s="82" t="e">
        <f t="shared" si="0"/>
        <v>#DIV/0!</v>
      </c>
      <c r="G46" s="95"/>
      <c r="H46" s="97"/>
      <c r="I46" s="98">
        <f t="shared" si="18"/>
        <v>0</v>
      </c>
      <c r="J46" s="98" t="e">
        <f t="shared" si="19"/>
        <v>#DIV/0!</v>
      </c>
      <c r="K46" s="71">
        <f>'Kaufpreis WBF für Eigenbedarf'!K46</f>
        <v>0</v>
      </c>
      <c r="L46" s="103" t="e">
        <f t="shared" si="15"/>
        <v>#DIV/0!</v>
      </c>
      <c r="M46" s="82" t="e">
        <f t="shared" si="20"/>
        <v>#DIV/0!</v>
      </c>
      <c r="N46" s="86" t="e">
        <f t="shared" si="21"/>
        <v>#DIV/0!</v>
      </c>
      <c r="O46" s="152" t="e">
        <f t="shared" si="22"/>
        <v>#DIV/0!</v>
      </c>
      <c r="P46" s="88" t="e">
        <f t="shared" si="23"/>
        <v>#DIV/0!</v>
      </c>
      <c r="Q46" s="73">
        <f>'Kaufpreis WBF für Eigenbedarf'!Q46</f>
        <v>0</v>
      </c>
      <c r="R46" s="74">
        <f>'Kaufpreis WBF für Eigenbedarf'!R46</f>
        <v>0</v>
      </c>
      <c r="S46" s="74">
        <f>'Kaufpreis WBF für Eigenbedarf'!S46</f>
        <v>0</v>
      </c>
      <c r="T46" s="82" t="e">
        <f t="shared" si="24"/>
        <v>#DIV/0!</v>
      </c>
      <c r="U46" s="98" t="e">
        <f t="shared" si="25"/>
        <v>#DIV/0!</v>
      </c>
      <c r="V46" s="77">
        <f>'Kaufpreis WBF für Eigenbedarf'!V46</f>
        <v>0</v>
      </c>
      <c r="W46" s="88" t="e">
        <f t="shared" si="26"/>
        <v>#DIV/0!</v>
      </c>
      <c r="X46" s="88" t="e">
        <f t="shared" si="27"/>
        <v>#DIV/0!</v>
      </c>
      <c r="Y46" s="109" t="e">
        <f t="shared" si="16"/>
        <v>#DIV/0!</v>
      </c>
      <c r="Z46" s="128" t="e">
        <f t="shared" si="17"/>
        <v>#DIV/0!</v>
      </c>
      <c r="AA46" s="131" t="e">
        <f t="shared" si="28"/>
        <v>#DIV/0!</v>
      </c>
      <c r="AB46" s="140" t="e">
        <f t="shared" si="29"/>
        <v>#DIV/0!</v>
      </c>
      <c r="AC46" s="235" t="e">
        <f t="shared" si="30"/>
        <v>#DIV/0!</v>
      </c>
      <c r="AD46" s="135" t="e">
        <f t="shared" si="31"/>
        <v>#DIV/0!</v>
      </c>
    </row>
    <row r="47" spans="1:30" ht="16.5" customHeight="1">
      <c r="A47" s="68">
        <f>'Kaufpreis WBF für Eigenbedarf'!A47</f>
        <v>32</v>
      </c>
      <c r="B47" s="69">
        <f>'Kaufpreis WBF für Eigenbedarf'!B47</f>
        <v>0</v>
      </c>
      <c r="C47" s="227">
        <f>'Kaufpreis WBF für Eigenbedarf'!C47</f>
        <v>0</v>
      </c>
      <c r="D47" s="79">
        <f>'Kaufpreis WBF für Eigenbedarf'!D47</f>
        <v>0</v>
      </c>
      <c r="E47" s="114"/>
      <c r="F47" s="83" t="e">
        <f t="shared" si="0"/>
        <v>#DIV/0!</v>
      </c>
      <c r="G47" s="95"/>
      <c r="H47" s="97"/>
      <c r="I47" s="99">
        <f t="shared" si="18"/>
        <v>0</v>
      </c>
      <c r="J47" s="99" t="e">
        <f t="shared" si="19"/>
        <v>#DIV/0!</v>
      </c>
      <c r="K47" s="71">
        <f>'Kaufpreis WBF für Eigenbedarf'!K47</f>
        <v>0</v>
      </c>
      <c r="L47" s="104" t="e">
        <f t="shared" si="15"/>
        <v>#DIV/0!</v>
      </c>
      <c r="M47" s="83" t="e">
        <f t="shared" si="20"/>
        <v>#DIV/0!</v>
      </c>
      <c r="N47" s="87" t="e">
        <f t="shared" si="21"/>
        <v>#DIV/0!</v>
      </c>
      <c r="O47" s="151" t="e">
        <f t="shared" si="22"/>
        <v>#DIV/0!</v>
      </c>
      <c r="P47" s="89" t="e">
        <f t="shared" si="23"/>
        <v>#DIV/0!</v>
      </c>
      <c r="Q47" s="73">
        <f>'Kaufpreis WBF für Eigenbedarf'!Q47</f>
        <v>0</v>
      </c>
      <c r="R47" s="74">
        <f>'Kaufpreis WBF für Eigenbedarf'!R47</f>
        <v>0</v>
      </c>
      <c r="S47" s="74">
        <f>'Kaufpreis WBF für Eigenbedarf'!S47</f>
        <v>0</v>
      </c>
      <c r="T47" s="83" t="e">
        <f t="shared" si="24"/>
        <v>#DIV/0!</v>
      </c>
      <c r="U47" s="99" t="e">
        <f t="shared" si="25"/>
        <v>#DIV/0!</v>
      </c>
      <c r="V47" s="77">
        <f>'Kaufpreis WBF für Eigenbedarf'!V47</f>
        <v>0</v>
      </c>
      <c r="W47" s="89" t="e">
        <f t="shared" si="26"/>
        <v>#DIV/0!</v>
      </c>
      <c r="X47" s="89" t="e">
        <f t="shared" si="27"/>
        <v>#DIV/0!</v>
      </c>
      <c r="Y47" s="110" t="e">
        <f t="shared" si="16"/>
        <v>#DIV/0!</v>
      </c>
      <c r="Z47" s="129" t="e">
        <f t="shared" si="17"/>
        <v>#DIV/0!</v>
      </c>
      <c r="AA47" s="132" t="e">
        <f t="shared" si="28"/>
        <v>#DIV/0!</v>
      </c>
      <c r="AB47" s="141" t="e">
        <f t="shared" si="29"/>
        <v>#DIV/0!</v>
      </c>
      <c r="AC47" s="236" t="e">
        <f t="shared" si="30"/>
        <v>#DIV/0!</v>
      </c>
      <c r="AD47" s="136" t="e">
        <f t="shared" si="31"/>
        <v>#DIV/0!</v>
      </c>
    </row>
    <row r="48" spans="1:30" ht="16.5" customHeight="1">
      <c r="A48" s="68">
        <f>'Kaufpreis WBF für Eigenbedarf'!A48</f>
        <v>33</v>
      </c>
      <c r="B48" s="69">
        <f>'Kaufpreis WBF für Eigenbedarf'!B48</f>
        <v>0</v>
      </c>
      <c r="C48" s="227">
        <f>'Kaufpreis WBF für Eigenbedarf'!C48</f>
        <v>0</v>
      </c>
      <c r="D48" s="79">
        <f>'Kaufpreis WBF für Eigenbedarf'!D48</f>
        <v>0</v>
      </c>
      <c r="E48" s="114"/>
      <c r="F48" s="82" t="e">
        <f t="shared" si="0"/>
        <v>#DIV/0!</v>
      </c>
      <c r="G48" s="95"/>
      <c r="H48" s="97"/>
      <c r="I48" s="98">
        <f t="shared" si="18"/>
        <v>0</v>
      </c>
      <c r="J48" s="98" t="e">
        <f t="shared" si="19"/>
        <v>#DIV/0!</v>
      </c>
      <c r="K48" s="71">
        <f>'Kaufpreis WBF für Eigenbedarf'!K48</f>
        <v>0</v>
      </c>
      <c r="L48" s="103" t="e">
        <f t="shared" si="15"/>
        <v>#DIV/0!</v>
      </c>
      <c r="M48" s="82" t="e">
        <f t="shared" si="20"/>
        <v>#DIV/0!</v>
      </c>
      <c r="N48" s="86" t="e">
        <f t="shared" si="21"/>
        <v>#DIV/0!</v>
      </c>
      <c r="O48" s="152" t="e">
        <f t="shared" si="22"/>
        <v>#DIV/0!</v>
      </c>
      <c r="P48" s="88" t="e">
        <f t="shared" si="23"/>
        <v>#DIV/0!</v>
      </c>
      <c r="Q48" s="73">
        <f>'Kaufpreis WBF für Eigenbedarf'!Q48</f>
        <v>0</v>
      </c>
      <c r="R48" s="74">
        <f>'Kaufpreis WBF für Eigenbedarf'!R48</f>
        <v>0</v>
      </c>
      <c r="S48" s="74">
        <f>'Kaufpreis WBF für Eigenbedarf'!S48</f>
        <v>0</v>
      </c>
      <c r="T48" s="82" t="e">
        <f t="shared" si="24"/>
        <v>#DIV/0!</v>
      </c>
      <c r="U48" s="98" t="e">
        <f t="shared" si="25"/>
        <v>#DIV/0!</v>
      </c>
      <c r="V48" s="77">
        <f>'Kaufpreis WBF für Eigenbedarf'!V48</f>
        <v>0</v>
      </c>
      <c r="W48" s="88" t="e">
        <f t="shared" si="26"/>
        <v>#DIV/0!</v>
      </c>
      <c r="X48" s="88" t="e">
        <f t="shared" si="27"/>
        <v>#DIV/0!</v>
      </c>
      <c r="Y48" s="109" t="e">
        <f t="shared" si="16"/>
        <v>#DIV/0!</v>
      </c>
      <c r="Z48" s="128" t="e">
        <f t="shared" si="17"/>
        <v>#DIV/0!</v>
      </c>
      <c r="AA48" s="131" t="e">
        <f t="shared" si="28"/>
        <v>#DIV/0!</v>
      </c>
      <c r="AB48" s="140" t="e">
        <f t="shared" si="29"/>
        <v>#DIV/0!</v>
      </c>
      <c r="AC48" s="235" t="e">
        <f t="shared" si="30"/>
        <v>#DIV/0!</v>
      </c>
      <c r="AD48" s="135" t="e">
        <f t="shared" si="31"/>
        <v>#DIV/0!</v>
      </c>
    </row>
    <row r="49" spans="1:30" ht="16.5" customHeight="1">
      <c r="A49" s="68">
        <f>'Kaufpreis WBF für Eigenbedarf'!A49</f>
        <v>34</v>
      </c>
      <c r="B49" s="69">
        <f>'Kaufpreis WBF für Eigenbedarf'!B49</f>
        <v>0</v>
      </c>
      <c r="C49" s="227">
        <f>'Kaufpreis WBF für Eigenbedarf'!C49</f>
        <v>0</v>
      </c>
      <c r="D49" s="79">
        <f>'Kaufpreis WBF für Eigenbedarf'!D49</f>
        <v>0</v>
      </c>
      <c r="E49" s="114"/>
      <c r="F49" s="83" t="e">
        <f t="shared" si="0"/>
        <v>#DIV/0!</v>
      </c>
      <c r="G49" s="95"/>
      <c r="H49" s="97"/>
      <c r="I49" s="99">
        <f t="shared" si="18"/>
        <v>0</v>
      </c>
      <c r="J49" s="99" t="e">
        <f t="shared" si="19"/>
        <v>#DIV/0!</v>
      </c>
      <c r="K49" s="71">
        <f>'Kaufpreis WBF für Eigenbedarf'!K49</f>
        <v>0</v>
      </c>
      <c r="L49" s="104" t="e">
        <f t="shared" si="15"/>
        <v>#DIV/0!</v>
      </c>
      <c r="M49" s="83" t="e">
        <f t="shared" si="20"/>
        <v>#DIV/0!</v>
      </c>
      <c r="N49" s="87" t="e">
        <f t="shared" si="21"/>
        <v>#DIV/0!</v>
      </c>
      <c r="O49" s="151" t="e">
        <f t="shared" si="22"/>
        <v>#DIV/0!</v>
      </c>
      <c r="P49" s="89" t="e">
        <f t="shared" si="23"/>
        <v>#DIV/0!</v>
      </c>
      <c r="Q49" s="73">
        <f>'Kaufpreis WBF für Eigenbedarf'!Q49</f>
        <v>0</v>
      </c>
      <c r="R49" s="74">
        <f>'Kaufpreis WBF für Eigenbedarf'!R49</f>
        <v>0</v>
      </c>
      <c r="S49" s="74">
        <f>'Kaufpreis WBF für Eigenbedarf'!S49</f>
        <v>0</v>
      </c>
      <c r="T49" s="83" t="e">
        <f t="shared" si="24"/>
        <v>#DIV/0!</v>
      </c>
      <c r="U49" s="99" t="e">
        <f t="shared" si="25"/>
        <v>#DIV/0!</v>
      </c>
      <c r="V49" s="77">
        <f>'Kaufpreis WBF für Eigenbedarf'!V49</f>
        <v>0</v>
      </c>
      <c r="W49" s="89" t="e">
        <f t="shared" si="26"/>
        <v>#DIV/0!</v>
      </c>
      <c r="X49" s="89" t="e">
        <f t="shared" si="27"/>
        <v>#DIV/0!</v>
      </c>
      <c r="Y49" s="110" t="e">
        <f t="shared" si="16"/>
        <v>#DIV/0!</v>
      </c>
      <c r="Z49" s="129" t="e">
        <f t="shared" si="17"/>
        <v>#DIV/0!</v>
      </c>
      <c r="AA49" s="132" t="e">
        <f t="shared" si="28"/>
        <v>#DIV/0!</v>
      </c>
      <c r="AB49" s="141" t="e">
        <f t="shared" si="29"/>
        <v>#DIV/0!</v>
      </c>
      <c r="AC49" s="236" t="e">
        <f t="shared" si="30"/>
        <v>#DIV/0!</v>
      </c>
      <c r="AD49" s="136" t="e">
        <f t="shared" si="31"/>
        <v>#DIV/0!</v>
      </c>
    </row>
    <row r="50" spans="1:30" ht="16.5" customHeight="1">
      <c r="A50" s="68">
        <f>'Kaufpreis WBF für Eigenbedarf'!A50</f>
        <v>35</v>
      </c>
      <c r="B50" s="69">
        <f>'Kaufpreis WBF für Eigenbedarf'!B50</f>
        <v>0</v>
      </c>
      <c r="C50" s="227">
        <f>'Kaufpreis WBF für Eigenbedarf'!C50</f>
        <v>0</v>
      </c>
      <c r="D50" s="79">
        <f>'Kaufpreis WBF für Eigenbedarf'!D50</f>
        <v>0</v>
      </c>
      <c r="E50" s="114" t="b">
        <v>0</v>
      </c>
      <c r="F50" s="82" t="e">
        <f t="shared" si="0"/>
        <v>#DIV/0!</v>
      </c>
      <c r="G50" s="95"/>
      <c r="H50" s="97"/>
      <c r="I50" s="98">
        <f t="shared" si="18"/>
        <v>0</v>
      </c>
      <c r="J50" s="98" t="e">
        <f t="shared" si="19"/>
        <v>#DIV/0!</v>
      </c>
      <c r="K50" s="71">
        <f>'Kaufpreis WBF für Eigenbedarf'!K50</f>
        <v>0</v>
      </c>
      <c r="L50" s="103" t="e">
        <f t="shared" si="15"/>
        <v>#DIV/0!</v>
      </c>
      <c r="M50" s="82" t="e">
        <f t="shared" si="20"/>
        <v>#DIV/0!</v>
      </c>
      <c r="N50" s="86" t="e">
        <f t="shared" si="21"/>
        <v>#DIV/0!</v>
      </c>
      <c r="O50" s="152" t="e">
        <f t="shared" si="22"/>
        <v>#DIV/0!</v>
      </c>
      <c r="P50" s="88" t="e">
        <f t="shared" si="23"/>
        <v>#DIV/0!</v>
      </c>
      <c r="Q50" s="73">
        <f>'Kaufpreis WBF für Eigenbedarf'!Q50</f>
        <v>0</v>
      </c>
      <c r="R50" s="74">
        <f>'Kaufpreis WBF für Eigenbedarf'!R50</f>
        <v>0</v>
      </c>
      <c r="S50" s="74">
        <f>'Kaufpreis WBF für Eigenbedarf'!S50</f>
        <v>0</v>
      </c>
      <c r="T50" s="82" t="e">
        <f t="shared" si="24"/>
        <v>#DIV/0!</v>
      </c>
      <c r="U50" s="98" t="e">
        <f t="shared" si="25"/>
        <v>#DIV/0!</v>
      </c>
      <c r="V50" s="77">
        <f>'Kaufpreis WBF für Eigenbedarf'!V50</f>
        <v>0</v>
      </c>
      <c r="W50" s="88" t="e">
        <f t="shared" si="26"/>
        <v>#DIV/0!</v>
      </c>
      <c r="X50" s="88" t="e">
        <f t="shared" si="27"/>
        <v>#DIV/0!</v>
      </c>
      <c r="Y50" s="109" t="e">
        <f t="shared" si="16"/>
        <v>#DIV/0!</v>
      </c>
      <c r="Z50" s="128" t="e">
        <f t="shared" si="17"/>
        <v>#DIV/0!</v>
      </c>
      <c r="AA50" s="131" t="e">
        <f t="shared" si="28"/>
        <v>#DIV/0!</v>
      </c>
      <c r="AB50" s="140" t="e">
        <f t="shared" si="29"/>
        <v>#DIV/0!</v>
      </c>
      <c r="AC50" s="235" t="e">
        <f t="shared" si="30"/>
        <v>#DIV/0!</v>
      </c>
      <c r="AD50" s="135" t="e">
        <f t="shared" si="31"/>
        <v>#DIV/0!</v>
      </c>
    </row>
    <row r="51" spans="1:30" ht="16.5" customHeight="1">
      <c r="A51" s="68">
        <f>'Kaufpreis WBF für Eigenbedarf'!A51</f>
        <v>36</v>
      </c>
      <c r="B51" s="69">
        <f>'Kaufpreis WBF für Eigenbedarf'!B51</f>
        <v>0</v>
      </c>
      <c r="C51" s="227">
        <f>'Kaufpreis WBF für Eigenbedarf'!C51</f>
        <v>0</v>
      </c>
      <c r="D51" s="79">
        <f>'Kaufpreis WBF für Eigenbedarf'!D51</f>
        <v>0</v>
      </c>
      <c r="E51" s="114"/>
      <c r="F51" s="83" t="e">
        <f t="shared" si="0"/>
        <v>#DIV/0!</v>
      </c>
      <c r="G51" s="95"/>
      <c r="H51" s="97"/>
      <c r="I51" s="99">
        <f t="shared" si="18"/>
        <v>0</v>
      </c>
      <c r="J51" s="99" t="e">
        <f t="shared" si="19"/>
        <v>#DIV/0!</v>
      </c>
      <c r="K51" s="71">
        <f>'Kaufpreis WBF für Eigenbedarf'!K51</f>
        <v>0</v>
      </c>
      <c r="L51" s="104" t="e">
        <f t="shared" si="15"/>
        <v>#DIV/0!</v>
      </c>
      <c r="M51" s="83" t="e">
        <f t="shared" si="20"/>
        <v>#DIV/0!</v>
      </c>
      <c r="N51" s="87" t="e">
        <f t="shared" si="21"/>
        <v>#DIV/0!</v>
      </c>
      <c r="O51" s="151" t="e">
        <f t="shared" si="22"/>
        <v>#DIV/0!</v>
      </c>
      <c r="P51" s="89" t="e">
        <f t="shared" si="23"/>
        <v>#DIV/0!</v>
      </c>
      <c r="Q51" s="73">
        <f>'Kaufpreis WBF für Eigenbedarf'!Q51</f>
        <v>0</v>
      </c>
      <c r="R51" s="74">
        <f>'Kaufpreis WBF für Eigenbedarf'!R51</f>
        <v>0</v>
      </c>
      <c r="S51" s="74">
        <f>'Kaufpreis WBF für Eigenbedarf'!S51</f>
        <v>0</v>
      </c>
      <c r="T51" s="83" t="e">
        <f t="shared" si="24"/>
        <v>#DIV/0!</v>
      </c>
      <c r="U51" s="99" t="e">
        <f t="shared" si="25"/>
        <v>#DIV/0!</v>
      </c>
      <c r="V51" s="77">
        <f>'Kaufpreis WBF für Eigenbedarf'!V51</f>
        <v>0</v>
      </c>
      <c r="W51" s="89" t="e">
        <f t="shared" si="26"/>
        <v>#DIV/0!</v>
      </c>
      <c r="X51" s="89" t="e">
        <f t="shared" si="27"/>
        <v>#DIV/0!</v>
      </c>
      <c r="Y51" s="110" t="e">
        <f t="shared" si="16"/>
        <v>#DIV/0!</v>
      </c>
      <c r="Z51" s="129" t="e">
        <f t="shared" si="17"/>
        <v>#DIV/0!</v>
      </c>
      <c r="AA51" s="132" t="e">
        <f t="shared" si="28"/>
        <v>#DIV/0!</v>
      </c>
      <c r="AB51" s="141" t="e">
        <f t="shared" si="29"/>
        <v>#DIV/0!</v>
      </c>
      <c r="AC51" s="236" t="e">
        <f t="shared" si="30"/>
        <v>#DIV/0!</v>
      </c>
      <c r="AD51" s="136" t="e">
        <f t="shared" si="31"/>
        <v>#DIV/0!</v>
      </c>
    </row>
    <row r="52" spans="1:30" ht="16.5" customHeight="1">
      <c r="A52" s="68">
        <f>'Kaufpreis WBF für Eigenbedarf'!A52</f>
        <v>37</v>
      </c>
      <c r="B52" s="69">
        <f>'Kaufpreis WBF für Eigenbedarf'!B52</f>
        <v>0</v>
      </c>
      <c r="C52" s="227">
        <f>'Kaufpreis WBF für Eigenbedarf'!C52</f>
        <v>0</v>
      </c>
      <c r="D52" s="79">
        <f>'Kaufpreis WBF für Eigenbedarf'!D52</f>
        <v>0</v>
      </c>
      <c r="E52" s="114"/>
      <c r="F52" s="82" t="e">
        <f t="shared" si="0"/>
        <v>#DIV/0!</v>
      </c>
      <c r="G52" s="95"/>
      <c r="H52" s="97"/>
      <c r="I52" s="98">
        <f t="shared" si="18"/>
        <v>0</v>
      </c>
      <c r="J52" s="98" t="e">
        <f t="shared" si="19"/>
        <v>#DIV/0!</v>
      </c>
      <c r="K52" s="71">
        <f>'Kaufpreis WBF für Eigenbedarf'!K52</f>
        <v>0</v>
      </c>
      <c r="L52" s="103" t="e">
        <f t="shared" si="15"/>
        <v>#DIV/0!</v>
      </c>
      <c r="M52" s="82" t="e">
        <f t="shared" si="20"/>
        <v>#DIV/0!</v>
      </c>
      <c r="N52" s="86" t="e">
        <f t="shared" si="21"/>
        <v>#DIV/0!</v>
      </c>
      <c r="O52" s="153" t="e">
        <f t="shared" si="22"/>
        <v>#DIV/0!</v>
      </c>
      <c r="P52" s="156" t="e">
        <f t="shared" si="23"/>
        <v>#DIV/0!</v>
      </c>
      <c r="Q52" s="73">
        <f>'Kaufpreis WBF für Eigenbedarf'!Q52</f>
        <v>0</v>
      </c>
      <c r="R52" s="74">
        <f>'Kaufpreis WBF für Eigenbedarf'!R52</f>
        <v>0</v>
      </c>
      <c r="S52" s="74">
        <f>'Kaufpreis WBF für Eigenbedarf'!S52</f>
        <v>0</v>
      </c>
      <c r="T52" s="82" t="e">
        <f t="shared" si="24"/>
        <v>#DIV/0!</v>
      </c>
      <c r="U52" s="98" t="e">
        <f t="shared" si="25"/>
        <v>#DIV/0!</v>
      </c>
      <c r="V52" s="77">
        <f>'Kaufpreis WBF für Eigenbedarf'!V52</f>
        <v>0</v>
      </c>
      <c r="W52" s="88" t="e">
        <f t="shared" si="26"/>
        <v>#DIV/0!</v>
      </c>
      <c r="X52" s="88" t="e">
        <f t="shared" si="27"/>
        <v>#DIV/0!</v>
      </c>
      <c r="Y52" s="109" t="e">
        <f t="shared" si="16"/>
        <v>#DIV/0!</v>
      </c>
      <c r="Z52" s="128" t="e">
        <f t="shared" si="17"/>
        <v>#DIV/0!</v>
      </c>
      <c r="AA52" s="131" t="e">
        <f t="shared" si="28"/>
        <v>#DIV/0!</v>
      </c>
      <c r="AB52" s="140" t="e">
        <f t="shared" si="29"/>
        <v>#DIV/0!</v>
      </c>
      <c r="AC52" s="235" t="e">
        <f t="shared" si="30"/>
        <v>#DIV/0!</v>
      </c>
      <c r="AD52" s="135" t="e">
        <f t="shared" si="31"/>
        <v>#DIV/0!</v>
      </c>
    </row>
    <row r="53" spans="1:30" ht="16.5" customHeight="1">
      <c r="A53" s="68">
        <f>'Kaufpreis WBF für Eigenbedarf'!A53</f>
        <v>38</v>
      </c>
      <c r="B53" s="69">
        <f>'Kaufpreis WBF für Eigenbedarf'!B53</f>
        <v>0</v>
      </c>
      <c r="C53" s="227">
        <f>'Kaufpreis WBF für Eigenbedarf'!C53</f>
        <v>0</v>
      </c>
      <c r="D53" s="79">
        <f>'Kaufpreis WBF für Eigenbedarf'!D53</f>
        <v>0</v>
      </c>
      <c r="E53" s="114"/>
      <c r="F53" s="83" t="e">
        <f t="shared" si="0"/>
        <v>#DIV/0!</v>
      </c>
      <c r="G53" s="95"/>
      <c r="H53" s="97"/>
      <c r="I53" s="99">
        <f t="shared" si="18"/>
        <v>0</v>
      </c>
      <c r="J53" s="99" t="e">
        <f t="shared" si="19"/>
        <v>#DIV/0!</v>
      </c>
      <c r="K53" s="71">
        <f>'Kaufpreis WBF für Eigenbedarf'!K53</f>
        <v>0</v>
      </c>
      <c r="L53" s="104" t="e">
        <f t="shared" si="15"/>
        <v>#DIV/0!</v>
      </c>
      <c r="M53" s="83" t="e">
        <f t="shared" si="20"/>
        <v>#DIV/0!</v>
      </c>
      <c r="N53" s="87" t="e">
        <f t="shared" si="21"/>
        <v>#DIV/0!</v>
      </c>
      <c r="O53" s="154" t="e">
        <f t="shared" si="22"/>
        <v>#DIV/0!</v>
      </c>
      <c r="P53" s="157" t="e">
        <f t="shared" si="23"/>
        <v>#DIV/0!</v>
      </c>
      <c r="Q53" s="73">
        <f>'Kaufpreis WBF für Eigenbedarf'!Q53</f>
        <v>0</v>
      </c>
      <c r="R53" s="74">
        <f>'Kaufpreis WBF für Eigenbedarf'!R53</f>
        <v>0</v>
      </c>
      <c r="S53" s="74">
        <f>'Kaufpreis WBF für Eigenbedarf'!S53</f>
        <v>0</v>
      </c>
      <c r="T53" s="83" t="e">
        <f t="shared" si="24"/>
        <v>#DIV/0!</v>
      </c>
      <c r="U53" s="99" t="e">
        <f t="shared" si="25"/>
        <v>#DIV/0!</v>
      </c>
      <c r="V53" s="77">
        <f>'Kaufpreis WBF für Eigenbedarf'!V53</f>
        <v>0</v>
      </c>
      <c r="W53" s="89" t="e">
        <f t="shared" si="26"/>
        <v>#DIV/0!</v>
      </c>
      <c r="X53" s="89" t="e">
        <f t="shared" si="27"/>
        <v>#DIV/0!</v>
      </c>
      <c r="Y53" s="110" t="e">
        <f t="shared" si="16"/>
        <v>#DIV/0!</v>
      </c>
      <c r="Z53" s="129" t="e">
        <f t="shared" si="17"/>
        <v>#DIV/0!</v>
      </c>
      <c r="AA53" s="132" t="e">
        <f t="shared" si="28"/>
        <v>#DIV/0!</v>
      </c>
      <c r="AB53" s="141" t="e">
        <f t="shared" si="29"/>
        <v>#DIV/0!</v>
      </c>
      <c r="AC53" s="236" t="e">
        <f t="shared" si="30"/>
        <v>#DIV/0!</v>
      </c>
      <c r="AD53" s="136" t="e">
        <f t="shared" si="31"/>
        <v>#DIV/0!</v>
      </c>
    </row>
    <row r="54" spans="1:30" ht="16.5" customHeight="1">
      <c r="A54" s="68">
        <f>'Kaufpreis WBF für Eigenbedarf'!A54</f>
        <v>39</v>
      </c>
      <c r="B54" s="69">
        <f>'Kaufpreis WBF für Eigenbedarf'!B54</f>
        <v>0</v>
      </c>
      <c r="C54" s="227">
        <f>'Kaufpreis WBF für Eigenbedarf'!C54</f>
        <v>0</v>
      </c>
      <c r="D54" s="79">
        <f>'Kaufpreis WBF für Eigenbedarf'!D54</f>
        <v>0</v>
      </c>
      <c r="E54" s="114"/>
      <c r="F54" s="82" t="e">
        <f t="shared" si="0"/>
        <v>#DIV/0!</v>
      </c>
      <c r="G54" s="95"/>
      <c r="H54" s="97"/>
      <c r="I54" s="98">
        <f t="shared" si="18"/>
        <v>0</v>
      </c>
      <c r="J54" s="98" t="e">
        <f t="shared" si="19"/>
        <v>#DIV/0!</v>
      </c>
      <c r="K54" s="71">
        <f>'Kaufpreis WBF für Eigenbedarf'!K54</f>
        <v>0</v>
      </c>
      <c r="L54" s="103" t="e">
        <f t="shared" si="15"/>
        <v>#DIV/0!</v>
      </c>
      <c r="M54" s="82" t="e">
        <f t="shared" si="20"/>
        <v>#DIV/0!</v>
      </c>
      <c r="N54" s="86" t="e">
        <f t="shared" si="21"/>
        <v>#DIV/0!</v>
      </c>
      <c r="O54" s="153" t="e">
        <f t="shared" si="22"/>
        <v>#DIV/0!</v>
      </c>
      <c r="P54" s="156" t="e">
        <f t="shared" si="23"/>
        <v>#DIV/0!</v>
      </c>
      <c r="Q54" s="73">
        <f>'Kaufpreis WBF für Eigenbedarf'!Q54</f>
        <v>0</v>
      </c>
      <c r="R54" s="74">
        <f>'Kaufpreis WBF für Eigenbedarf'!R54</f>
        <v>0</v>
      </c>
      <c r="S54" s="74">
        <f>'Kaufpreis WBF für Eigenbedarf'!S54</f>
        <v>0</v>
      </c>
      <c r="T54" s="82" t="e">
        <f t="shared" si="24"/>
        <v>#DIV/0!</v>
      </c>
      <c r="U54" s="98" t="e">
        <f t="shared" si="25"/>
        <v>#DIV/0!</v>
      </c>
      <c r="V54" s="77">
        <f>'Kaufpreis WBF für Eigenbedarf'!V54</f>
        <v>0</v>
      </c>
      <c r="W54" s="88" t="e">
        <f t="shared" si="26"/>
        <v>#DIV/0!</v>
      </c>
      <c r="X54" s="88" t="e">
        <f t="shared" si="27"/>
        <v>#DIV/0!</v>
      </c>
      <c r="Y54" s="109" t="e">
        <f t="shared" si="16"/>
        <v>#DIV/0!</v>
      </c>
      <c r="Z54" s="128" t="e">
        <f t="shared" si="17"/>
        <v>#DIV/0!</v>
      </c>
      <c r="AA54" s="131" t="e">
        <f t="shared" si="28"/>
        <v>#DIV/0!</v>
      </c>
      <c r="AB54" s="140" t="e">
        <f t="shared" si="29"/>
        <v>#DIV/0!</v>
      </c>
      <c r="AC54" s="235" t="e">
        <f t="shared" si="30"/>
        <v>#DIV/0!</v>
      </c>
      <c r="AD54" s="135" t="e">
        <f t="shared" si="31"/>
        <v>#DIV/0!</v>
      </c>
    </row>
    <row r="55" spans="1:30" ht="16.5" customHeight="1" thickBot="1">
      <c r="A55" s="68">
        <f>'Kaufpreis WBF für Eigenbedarf'!A55</f>
        <v>40</v>
      </c>
      <c r="B55" s="69">
        <f>'Kaufpreis WBF für Eigenbedarf'!B55</f>
        <v>0</v>
      </c>
      <c r="C55" s="227">
        <f>'Kaufpreis WBF für Eigenbedarf'!C55</f>
        <v>0</v>
      </c>
      <c r="D55" s="79">
        <f>'Kaufpreis WBF für Eigenbedarf'!D55</f>
        <v>0</v>
      </c>
      <c r="E55" s="114"/>
      <c r="F55" s="83" t="e">
        <f t="shared" si="0"/>
        <v>#DIV/0!</v>
      </c>
      <c r="G55" s="95"/>
      <c r="H55" s="97"/>
      <c r="I55" s="99">
        <f t="shared" si="18"/>
        <v>0</v>
      </c>
      <c r="J55" s="99" t="e">
        <f t="shared" si="19"/>
        <v>#DIV/0!</v>
      </c>
      <c r="K55" s="71">
        <f>'Kaufpreis WBF für Eigenbedarf'!K55</f>
        <v>0</v>
      </c>
      <c r="L55" s="104" t="e">
        <f t="shared" si="15"/>
        <v>#DIV/0!</v>
      </c>
      <c r="M55" s="83" t="e">
        <f t="shared" si="20"/>
        <v>#DIV/0!</v>
      </c>
      <c r="N55" s="87" t="e">
        <f t="shared" si="21"/>
        <v>#DIV/0!</v>
      </c>
      <c r="O55" s="154" t="e">
        <f t="shared" si="22"/>
        <v>#DIV/0!</v>
      </c>
      <c r="P55" s="157" t="e">
        <f t="shared" si="23"/>
        <v>#DIV/0!</v>
      </c>
      <c r="Q55" s="73">
        <f>'Kaufpreis WBF für Eigenbedarf'!Q55</f>
        <v>0</v>
      </c>
      <c r="R55" s="74">
        <f>'Kaufpreis WBF für Eigenbedarf'!R55</f>
        <v>0</v>
      </c>
      <c r="S55" s="74">
        <f>'Kaufpreis WBF für Eigenbedarf'!S55</f>
        <v>0</v>
      </c>
      <c r="T55" s="83" t="e">
        <f t="shared" si="24"/>
        <v>#DIV/0!</v>
      </c>
      <c r="U55" s="99" t="e">
        <f t="shared" si="25"/>
        <v>#DIV/0!</v>
      </c>
      <c r="V55" s="77">
        <f>'Kaufpreis WBF für Eigenbedarf'!V55</f>
        <v>0</v>
      </c>
      <c r="W55" s="89" t="e">
        <f t="shared" si="26"/>
        <v>#DIV/0!</v>
      </c>
      <c r="X55" s="89" t="e">
        <f t="shared" si="27"/>
        <v>#DIV/0!</v>
      </c>
      <c r="Y55" s="110" t="e">
        <f t="shared" si="16"/>
        <v>#DIV/0!</v>
      </c>
      <c r="Z55" s="129" t="e">
        <f t="shared" si="17"/>
        <v>#DIV/0!</v>
      </c>
      <c r="AA55" s="132" t="e">
        <f t="shared" si="28"/>
        <v>#DIV/0!</v>
      </c>
      <c r="AB55" s="141" t="e">
        <f t="shared" si="29"/>
        <v>#DIV/0!</v>
      </c>
      <c r="AC55" s="236" t="e">
        <f t="shared" si="30"/>
        <v>#DIV/0!</v>
      </c>
      <c r="AD55" s="136" t="e">
        <f t="shared" si="31"/>
        <v>#DIV/0!</v>
      </c>
    </row>
    <row r="56" spans="1:30" s="215" customFormat="1" ht="23.25" customHeight="1" thickBot="1">
      <c r="A56" s="211"/>
      <c r="B56" s="212"/>
      <c r="C56" s="212"/>
      <c r="D56" s="120">
        <f>SUM(D16:D55)</f>
        <v>0</v>
      </c>
      <c r="E56" s="119">
        <f>COUNTIF(E16:E55,TRUE)</f>
        <v>0</v>
      </c>
      <c r="F56" s="92">
        <v>100</v>
      </c>
      <c r="G56" s="96">
        <f aca="true" t="shared" si="32" ref="G56:P56">SUM(G16:G55)</f>
        <v>0</v>
      </c>
      <c r="H56" s="96">
        <f t="shared" si="32"/>
        <v>0</v>
      </c>
      <c r="I56" s="100">
        <f t="shared" si="32"/>
        <v>0</v>
      </c>
      <c r="J56" s="100" t="e">
        <f t="shared" si="32"/>
        <v>#DIV/0!</v>
      </c>
      <c r="K56" s="91">
        <f t="shared" si="32"/>
        <v>0</v>
      </c>
      <c r="L56" s="107" t="e">
        <f t="shared" si="32"/>
        <v>#DIV/0!</v>
      </c>
      <c r="M56" s="91" t="e">
        <f t="shared" si="32"/>
        <v>#DIV/0!</v>
      </c>
      <c r="N56" s="94" t="e">
        <f t="shared" si="32"/>
        <v>#DIV/0!</v>
      </c>
      <c r="O56" s="94" t="e">
        <f t="shared" si="32"/>
        <v>#DIV/0!</v>
      </c>
      <c r="P56" s="94" t="e">
        <f t="shared" si="32"/>
        <v>#DIV/0!</v>
      </c>
      <c r="Q56" s="377"/>
      <c r="R56" s="378"/>
      <c r="S56" s="378"/>
      <c r="T56" s="159" t="e">
        <f aca="true" t="shared" si="33" ref="T56:Y56">SUM(T16:T55)</f>
        <v>#DIV/0!</v>
      </c>
      <c r="U56" s="159" t="e">
        <f t="shared" si="33"/>
        <v>#DIV/0!</v>
      </c>
      <c r="V56" s="90">
        <f t="shared" si="33"/>
        <v>0</v>
      </c>
      <c r="W56" s="90" t="e">
        <f t="shared" si="33"/>
        <v>#DIV/0!</v>
      </c>
      <c r="X56" s="108" t="e">
        <f t="shared" si="33"/>
        <v>#DIV/0!</v>
      </c>
      <c r="Y56" s="111" t="e">
        <f t="shared" si="33"/>
        <v>#DIV/0!</v>
      </c>
      <c r="Z56" s="130"/>
      <c r="AA56" s="133">
        <f>COUNTIF(AA16:AA55,"Ja")+COUNTIF(AA16:AA55,"Kürzung")</f>
        <v>0</v>
      </c>
      <c r="AB56" s="224"/>
      <c r="AC56" s="237"/>
      <c r="AD56" s="214"/>
    </row>
    <row r="57" spans="6:7" ht="21.75" customHeight="1" thickTop="1">
      <c r="F57" s="216"/>
      <c r="G57" s="217"/>
    </row>
    <row r="58" ht="7.5" customHeight="1"/>
    <row r="66" ht="13.5"/>
    <row r="67" ht="13.5"/>
    <row r="68" ht="13.5"/>
    <row r="70" spans="18:25" ht="13.5">
      <c r="R70" s="13"/>
      <c r="S70" s="13"/>
      <c r="T70" s="13"/>
      <c r="Y70" s="13"/>
    </row>
    <row r="78" spans="1:25" ht="13.5">
      <c r="A78" s="41"/>
      <c r="B78" s="41"/>
      <c r="C78" s="41"/>
      <c r="D78" s="171"/>
      <c r="E78" s="171"/>
      <c r="F78" s="218"/>
      <c r="G78" s="41"/>
      <c r="H78" s="12"/>
      <c r="I78" s="12"/>
      <c r="K78" s="219"/>
      <c r="L78" s="41"/>
      <c r="M78" s="41"/>
      <c r="N78" s="41"/>
      <c r="O78" s="41"/>
      <c r="P78" s="41"/>
      <c r="R78" s="13"/>
      <c r="S78" s="13"/>
      <c r="T78" s="13"/>
      <c r="Y78" s="13"/>
    </row>
  </sheetData>
  <sheetProtection password="C609" sheet="1" formatColumns="0"/>
  <mergeCells count="31">
    <mergeCell ref="C6:C14"/>
    <mergeCell ref="S7:S12"/>
    <mergeCell ref="AC6:AC12"/>
    <mergeCell ref="A6:A15"/>
    <mergeCell ref="B6:B15"/>
    <mergeCell ref="F6:F14"/>
    <mergeCell ref="G6:G14"/>
    <mergeCell ref="H6:H12"/>
    <mergeCell ref="I6:I14"/>
    <mergeCell ref="D6:D14"/>
    <mergeCell ref="E6:E14"/>
    <mergeCell ref="AB6:AB12"/>
    <mergeCell ref="AA6:AA12"/>
    <mergeCell ref="Z6:Z12"/>
    <mergeCell ref="K14:L14"/>
    <mergeCell ref="N7:N12"/>
    <mergeCell ref="AD6:AD12"/>
    <mergeCell ref="Q6:V6"/>
    <mergeCell ref="W6:X12"/>
    <mergeCell ref="K13:L13"/>
    <mergeCell ref="M6:P6"/>
    <mergeCell ref="J6:J12"/>
    <mergeCell ref="K6:L12"/>
    <mergeCell ref="M7:M12"/>
    <mergeCell ref="Q56:S56"/>
    <mergeCell ref="V7:V12"/>
    <mergeCell ref="O7:P12"/>
    <mergeCell ref="Q7:Q12"/>
    <mergeCell ref="Y6:Y12"/>
    <mergeCell ref="R7:R12"/>
    <mergeCell ref="T7:U12"/>
  </mergeCells>
  <conditionalFormatting sqref="AD16:AD55">
    <cfRule type="cellIs" priority="7" dxfId="2" operator="lessThan" stopIfTrue="1">
      <formula>2</formula>
    </cfRule>
  </conditionalFormatting>
  <conditionalFormatting sqref="AA16:AA55">
    <cfRule type="cellIs" priority="6" dxfId="2" operator="between" stopIfTrue="1">
      <formula>"Kürzung"</formula>
      <formula>"Nein"</formula>
    </cfRule>
  </conditionalFormatting>
  <conditionalFormatting sqref="AC16:AC55">
    <cfRule type="expression" priority="1" dxfId="15" stopIfTrue="1">
      <formula>AD16="pauschal"</formula>
    </cfRule>
  </conditionalFormatting>
  <printOptions/>
  <pageMargins left="0.1968503937007874" right="0.2362204724409449" top="1.1811023622047245" bottom="0.5905511811023623" header="0.31496062992125984" footer="0.31496062992125984"/>
  <pageSetup fitToHeight="0" fitToWidth="1" horizontalDpi="600" verticalDpi="600" orientation="landscape" paperSize="8" scale="68" r:id="rId3"/>
  <headerFooter>
    <oddHeader>&amp;L&amp;"Century Gothic,Standard"&amp;20Baukostenkalkulation für Investoren (Vermietung)&amp;R&amp;"Century Gothic,Standard"Druckdatum: &amp;D</oddHeader>
    <oddFooter>&amp;C&amp;"Century Gothic,Standard"Seite &amp;P / &amp;N</oddFooter>
  </headerFooter>
  <ignoredErrors>
    <ignoredError sqref="V16:V22 Q16:S22 K16:K22 A16:D20 B21:D22 A21:A55 K23:K55 B23:D55 Q23:S55 V23:V55" unlocked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4"/>
  <sheetViews>
    <sheetView showZeros="0" zoomScalePageLayoutView="0" workbookViewId="0" topLeftCell="A1">
      <selection activeCell="N44" sqref="N44"/>
    </sheetView>
  </sheetViews>
  <sheetFormatPr defaultColWidth="12" defaultRowHeight="12.75"/>
  <cols>
    <col min="1" max="1" width="9.66015625" style="0" bestFit="1" customWidth="1"/>
    <col min="2" max="2" width="17.83203125" style="0" bestFit="1" customWidth="1"/>
    <col min="3" max="3" width="13.33203125" style="0" bestFit="1" customWidth="1"/>
    <col min="4" max="4" width="8.33203125" style="0" customWidth="1"/>
    <col min="5" max="5" width="16" style="0" customWidth="1"/>
    <col min="6" max="6" width="25.83203125" style="0" customWidth="1"/>
    <col min="7" max="7" width="7.33203125" style="0" customWidth="1"/>
    <col min="8" max="8" width="18.33203125" style="0" customWidth="1"/>
    <col min="9" max="9" width="13.33203125" style="0" customWidth="1"/>
    <col min="10" max="10" width="12.66015625" style="0" customWidth="1"/>
    <col min="11" max="11" width="14.16015625" style="0" bestFit="1" customWidth="1"/>
    <col min="12" max="12" width="16" style="0" customWidth="1"/>
    <col min="13" max="13" width="13.33203125" style="0" bestFit="1" customWidth="1"/>
    <col min="14" max="14" width="21.5" style="0" bestFit="1" customWidth="1"/>
    <col min="15" max="15" width="20.16015625" style="0" bestFit="1" customWidth="1"/>
    <col min="16" max="16" width="23.33203125" style="0" bestFit="1" customWidth="1"/>
    <col min="17" max="17" width="22.16015625" style="0" bestFit="1" customWidth="1"/>
    <col min="18" max="18" width="17.16015625" style="0" bestFit="1" customWidth="1"/>
    <col min="19" max="20" width="18.66015625" style="0" bestFit="1" customWidth="1"/>
    <col min="21" max="21" width="24.33203125" style="0" bestFit="1" customWidth="1"/>
  </cols>
  <sheetData>
    <row r="1" spans="1:22" ht="12.75">
      <c r="A1" t="s">
        <v>100</v>
      </c>
      <c r="B1" t="s">
        <v>101</v>
      </c>
      <c r="C1" t="s">
        <v>102</v>
      </c>
      <c r="D1">
        <f>IF(PLZ="","","PLZ")</f>
      </c>
      <c r="E1">
        <f>IF(Ort="","","Ort")</f>
      </c>
      <c r="F1">
        <f>IF(Straße="","","Straße")</f>
      </c>
      <c r="G1">
        <f>IF(Hnr="","","HNr.")</f>
      </c>
      <c r="H1" t="s">
        <v>103</v>
      </c>
      <c r="I1" t="s">
        <v>104</v>
      </c>
      <c r="J1" t="s">
        <v>105</v>
      </c>
      <c r="K1" t="s">
        <v>106</v>
      </c>
      <c r="L1" t="s">
        <v>107</v>
      </c>
      <c r="M1" t="s">
        <v>108</v>
      </c>
      <c r="N1" t="s">
        <v>109</v>
      </c>
      <c r="O1" t="s">
        <v>110</v>
      </c>
      <c r="P1" t="s">
        <v>111</v>
      </c>
      <c r="Q1" t="s">
        <v>112</v>
      </c>
      <c r="R1" s="160" t="s">
        <v>113</v>
      </c>
      <c r="S1" t="s">
        <v>114</v>
      </c>
      <c r="T1" t="s">
        <v>115</v>
      </c>
      <c r="U1" t="s">
        <v>116</v>
      </c>
      <c r="V1" s="273" t="s">
        <v>117</v>
      </c>
    </row>
    <row r="2" spans="1:22" ht="12.75">
      <c r="A2">
        <f>IF(C2&gt;0,'Kaufpreis WBF für Eigenbedarf'!A16,"")</f>
      </c>
      <c r="B2">
        <f>'Kaufpreis WBF für Eigenbedarf'!B16</f>
        <v>0</v>
      </c>
      <c r="C2" s="160">
        <f>'Kaufpreis WBF für Eigenbedarf'!D16</f>
        <v>0</v>
      </c>
      <c r="D2">
        <f>IF(A2="","",'Allgemeine Angaben'!$E$2)</f>
      </c>
      <c r="E2">
        <f>IF(A2="","",'Allgemeine Angaben'!$E$3)</f>
      </c>
      <c r="F2">
        <f>IF(A2="","",'Allgemeine Angaben'!$E$4)</f>
      </c>
      <c r="G2">
        <f>IF(A2="","",'Allgemeine Angaben'!$E$5)</f>
      </c>
      <c r="H2">
        <f aca="true" t="shared" si="0" ref="H2:H9">IF(A2="","","Eigentumswohnung")</f>
      </c>
      <c r="I2">
        <f aca="true" t="shared" si="1" ref="I2:I9">IF(A2="","","Eigenbedarf")</f>
      </c>
      <c r="J2">
        <f>IF(A2="","",IF('Kaufpreis WBF für Eigenbedarf'!E16=FALSE,"FALSE","TRUE"))</f>
      </c>
      <c r="K2" s="161" t="e">
        <f>'Kaufpreis WBF für Eigenbedarf'!J16</f>
        <v>#DIV/0!</v>
      </c>
      <c r="L2" s="160">
        <f>'Kaufpreis WBF für Eigenbedarf'!K16</f>
        <v>0</v>
      </c>
      <c r="M2" s="161" t="e">
        <f>'Kaufpreis WBF für Eigenbedarf'!L16</f>
        <v>#DIV/0!</v>
      </c>
      <c r="N2" s="160" t="e">
        <f>'Kaufpreis WBF für Eigenbedarf'!O16</f>
        <v>#DIV/0!</v>
      </c>
      <c r="O2" s="161" t="e">
        <f>'Kaufpreis WBF für Eigenbedarf'!P16</f>
        <v>#DIV/0!</v>
      </c>
      <c r="P2" s="160" t="e">
        <f>'Kaufpreis WBF für Eigenbedarf'!T16</f>
        <v>#DIV/0!</v>
      </c>
      <c r="Q2" s="161" t="e">
        <f>'Kaufpreis WBF für Eigenbedarf'!U16</f>
        <v>#DIV/0!</v>
      </c>
      <c r="R2" s="161" t="e">
        <f>'Kaufpreis WBF für Eigenbedarf'!W16</f>
        <v>#DIV/0!</v>
      </c>
      <c r="S2" s="161" t="e">
        <f>'Kaufpreis WBF für Eigenbedarf'!X16</f>
        <v>#DIV/0!</v>
      </c>
      <c r="T2" s="161" t="e">
        <f>'Kaufpreis WBF für Eigenbedarf'!Y16</f>
        <v>#DIV/0!</v>
      </c>
      <c r="U2">
        <f>IF(A2="","",IF('Kaufpreis WBF für Eigenbedarf'!AA16="Nein","TRUE","FALSE"))</f>
      </c>
      <c r="V2">
        <f>'Kaufpreis WBF für Eigenbedarf'!C16</f>
        <v>0</v>
      </c>
    </row>
    <row r="3" spans="1:22" ht="12.75">
      <c r="A3">
        <f>IF(C3&gt;0,'Kaufpreis WBF für Eigenbedarf'!A17,"")</f>
      </c>
      <c r="B3">
        <f>'Kaufpreis WBF für Eigenbedarf'!B17</f>
        <v>0</v>
      </c>
      <c r="C3" s="160">
        <f>'Kaufpreis WBF für Eigenbedarf'!D17</f>
        <v>0</v>
      </c>
      <c r="D3">
        <f>IF(A3="","",'Allgemeine Angaben'!$E$2)</f>
      </c>
      <c r="E3">
        <f>IF(A3="","",'Allgemeine Angaben'!$E$3)</f>
      </c>
      <c r="F3">
        <f>IF(A3="","",'Allgemeine Angaben'!$E$4)</f>
      </c>
      <c r="G3">
        <f>IF(A3="","",'Allgemeine Angaben'!$E$5)</f>
      </c>
      <c r="H3">
        <f t="shared" si="0"/>
      </c>
      <c r="I3">
        <f t="shared" si="1"/>
      </c>
      <c r="J3">
        <f>IF(A3="","",IF('Kaufpreis WBF für Eigenbedarf'!E17=FALSE,"FALSE","TRUE"))</f>
      </c>
      <c r="K3" s="161" t="e">
        <f>'Kaufpreis WBF für Eigenbedarf'!J17</f>
        <v>#DIV/0!</v>
      </c>
      <c r="L3" s="160">
        <f>'Kaufpreis WBF für Eigenbedarf'!K17</f>
        <v>0</v>
      </c>
      <c r="M3" s="161" t="e">
        <f>'Kaufpreis WBF für Eigenbedarf'!L17</f>
        <v>#DIV/0!</v>
      </c>
      <c r="N3" s="160" t="e">
        <f>'Kaufpreis WBF für Eigenbedarf'!O17</f>
        <v>#DIV/0!</v>
      </c>
      <c r="O3" s="161" t="e">
        <f>'Kaufpreis WBF für Eigenbedarf'!P17</f>
        <v>#DIV/0!</v>
      </c>
      <c r="P3" s="160" t="e">
        <f>'Kaufpreis WBF für Eigenbedarf'!T17</f>
        <v>#DIV/0!</v>
      </c>
      <c r="Q3" s="161" t="e">
        <f>'Kaufpreis WBF für Eigenbedarf'!U17</f>
        <v>#DIV/0!</v>
      </c>
      <c r="R3" s="161" t="e">
        <f>'Kaufpreis WBF für Eigenbedarf'!W17</f>
        <v>#DIV/0!</v>
      </c>
      <c r="S3" s="161" t="e">
        <f>'Kaufpreis WBF für Eigenbedarf'!X17</f>
        <v>#DIV/0!</v>
      </c>
      <c r="T3" s="161" t="e">
        <f>'Kaufpreis WBF für Eigenbedarf'!Y17</f>
        <v>#DIV/0!</v>
      </c>
      <c r="U3">
        <f>IF(A3="","",IF('Kaufpreis WBF für Eigenbedarf'!AA17="Nein","TRUE","FALSE"))</f>
      </c>
      <c r="V3">
        <f>'Kaufpreis WBF für Eigenbedarf'!C17</f>
        <v>0</v>
      </c>
    </row>
    <row r="4" spans="1:22" ht="12.75">
      <c r="A4">
        <f>IF(C4&gt;0,'Kaufpreis WBF für Eigenbedarf'!A18,"")</f>
      </c>
      <c r="B4">
        <f>'Kaufpreis WBF für Eigenbedarf'!B18</f>
        <v>0</v>
      </c>
      <c r="C4" s="160">
        <f>'Kaufpreis WBF für Eigenbedarf'!D18</f>
        <v>0</v>
      </c>
      <c r="D4">
        <f>IF(A4="","",'Allgemeine Angaben'!$E$2)</f>
      </c>
      <c r="E4">
        <f>IF(A4="","",'Allgemeine Angaben'!$E$3)</f>
      </c>
      <c r="F4">
        <f>IF(A4="","",'Allgemeine Angaben'!$E$4)</f>
      </c>
      <c r="G4">
        <f>IF(A4="","",'Allgemeine Angaben'!$E$5)</f>
      </c>
      <c r="H4">
        <f t="shared" si="0"/>
      </c>
      <c r="I4">
        <f t="shared" si="1"/>
      </c>
      <c r="J4">
        <f>IF(A4="","",IF('Kaufpreis WBF für Eigenbedarf'!E18=FALSE,"FALSE","TRUE"))</f>
      </c>
      <c r="K4" s="161" t="e">
        <f>'Kaufpreis WBF für Eigenbedarf'!J18</f>
        <v>#DIV/0!</v>
      </c>
      <c r="L4" s="160">
        <f>'Kaufpreis WBF für Eigenbedarf'!K18</f>
        <v>0</v>
      </c>
      <c r="M4" s="161" t="e">
        <f>'Kaufpreis WBF für Eigenbedarf'!L18</f>
        <v>#DIV/0!</v>
      </c>
      <c r="N4" s="160" t="e">
        <f>'Kaufpreis WBF für Eigenbedarf'!O18</f>
        <v>#DIV/0!</v>
      </c>
      <c r="O4" s="161" t="e">
        <f>'Kaufpreis WBF für Eigenbedarf'!P18</f>
        <v>#DIV/0!</v>
      </c>
      <c r="P4" s="160" t="e">
        <f>'Kaufpreis WBF für Eigenbedarf'!T18</f>
        <v>#DIV/0!</v>
      </c>
      <c r="Q4" s="161" t="e">
        <f>'Kaufpreis WBF für Eigenbedarf'!U18</f>
        <v>#DIV/0!</v>
      </c>
      <c r="R4" s="161" t="e">
        <f>'Kaufpreis WBF für Eigenbedarf'!W18</f>
        <v>#DIV/0!</v>
      </c>
      <c r="S4" s="161" t="e">
        <f>'Kaufpreis WBF für Eigenbedarf'!X18</f>
        <v>#DIV/0!</v>
      </c>
      <c r="T4" s="161" t="e">
        <f>'Kaufpreis WBF für Eigenbedarf'!Y18</f>
        <v>#DIV/0!</v>
      </c>
      <c r="U4">
        <f>IF(A4="","",IF('Kaufpreis WBF für Eigenbedarf'!AA18="Nein","TRUE","FALSE"))</f>
      </c>
      <c r="V4">
        <f>'Kaufpreis WBF für Eigenbedarf'!C18</f>
        <v>0</v>
      </c>
    </row>
    <row r="5" spans="1:22" ht="12.75">
      <c r="A5">
        <f>IF(C5&gt;0,'Kaufpreis WBF für Eigenbedarf'!A19,"")</f>
      </c>
      <c r="B5">
        <f>'Kaufpreis WBF für Eigenbedarf'!B19</f>
        <v>0</v>
      </c>
      <c r="C5" s="160">
        <f>'Kaufpreis WBF für Eigenbedarf'!D19</f>
        <v>0</v>
      </c>
      <c r="D5">
        <f>IF(A5="","",'Allgemeine Angaben'!$E$2)</f>
      </c>
      <c r="E5">
        <f>IF(A5="","",'Allgemeine Angaben'!$E$3)</f>
      </c>
      <c r="F5">
        <f>IF(A5="","",'Allgemeine Angaben'!$E$4)</f>
      </c>
      <c r="G5">
        <f>IF(A5="","",'Allgemeine Angaben'!$E$5)</f>
      </c>
      <c r="H5">
        <f t="shared" si="0"/>
      </c>
      <c r="I5">
        <f t="shared" si="1"/>
      </c>
      <c r="J5">
        <f>IF(A5="","",IF('Kaufpreis WBF für Eigenbedarf'!E19=FALSE,"FALSE","TRUE"))</f>
      </c>
      <c r="K5" s="161" t="e">
        <f>'Kaufpreis WBF für Eigenbedarf'!J19</f>
        <v>#DIV/0!</v>
      </c>
      <c r="L5" s="160">
        <f>'Kaufpreis WBF für Eigenbedarf'!K19</f>
        <v>0</v>
      </c>
      <c r="M5" s="161" t="e">
        <f>'Kaufpreis WBF für Eigenbedarf'!L19</f>
        <v>#DIV/0!</v>
      </c>
      <c r="N5" s="160" t="e">
        <f>'Kaufpreis WBF für Eigenbedarf'!O19</f>
        <v>#DIV/0!</v>
      </c>
      <c r="O5" s="161" t="e">
        <f>'Kaufpreis WBF für Eigenbedarf'!P19</f>
        <v>#DIV/0!</v>
      </c>
      <c r="P5" s="160" t="e">
        <f>'Kaufpreis WBF für Eigenbedarf'!T19</f>
        <v>#DIV/0!</v>
      </c>
      <c r="Q5" s="161" t="e">
        <f>'Kaufpreis WBF für Eigenbedarf'!U19</f>
        <v>#DIV/0!</v>
      </c>
      <c r="R5" s="161" t="e">
        <f>'Kaufpreis WBF für Eigenbedarf'!W19</f>
        <v>#DIV/0!</v>
      </c>
      <c r="S5" s="161" t="e">
        <f>'Kaufpreis WBF für Eigenbedarf'!X19</f>
        <v>#DIV/0!</v>
      </c>
      <c r="T5" s="161" t="e">
        <f>'Kaufpreis WBF für Eigenbedarf'!Y19</f>
        <v>#DIV/0!</v>
      </c>
      <c r="U5">
        <f>IF(A5="","",IF('Kaufpreis WBF für Eigenbedarf'!AA19="Nein","TRUE","FALSE"))</f>
      </c>
      <c r="V5">
        <f>'Kaufpreis WBF für Eigenbedarf'!C19</f>
        <v>0</v>
      </c>
    </row>
    <row r="6" spans="1:22" ht="12.75">
      <c r="A6">
        <f>IF(C6&gt;0,'Kaufpreis WBF für Eigenbedarf'!A20,"")</f>
      </c>
      <c r="B6">
        <f>'Kaufpreis WBF für Eigenbedarf'!B20</f>
        <v>0</v>
      </c>
      <c r="C6" s="160">
        <f>'Kaufpreis WBF für Eigenbedarf'!D20</f>
        <v>0</v>
      </c>
      <c r="D6">
        <f>IF(A6="","",'Allgemeine Angaben'!$E$2)</f>
      </c>
      <c r="E6">
        <f>IF(A6="","",'Allgemeine Angaben'!$E$3)</f>
      </c>
      <c r="F6">
        <f>IF(A6="","",'Allgemeine Angaben'!$E$4)</f>
      </c>
      <c r="G6">
        <f>IF(A6="","",'Allgemeine Angaben'!$E$5)</f>
      </c>
      <c r="H6">
        <f t="shared" si="0"/>
      </c>
      <c r="I6">
        <f t="shared" si="1"/>
      </c>
      <c r="J6">
        <f>IF(A6="","",IF('Kaufpreis WBF für Eigenbedarf'!E20=FALSE,"FALSE","TRUE"))</f>
      </c>
      <c r="K6" s="161" t="e">
        <f>'Kaufpreis WBF für Eigenbedarf'!J20</f>
        <v>#DIV/0!</v>
      </c>
      <c r="L6" s="160">
        <f>'Kaufpreis WBF für Eigenbedarf'!K20</f>
        <v>0</v>
      </c>
      <c r="M6" s="161" t="e">
        <f>'Kaufpreis WBF für Eigenbedarf'!L20</f>
        <v>#DIV/0!</v>
      </c>
      <c r="N6" s="160" t="e">
        <f>'Kaufpreis WBF für Eigenbedarf'!O20</f>
        <v>#DIV/0!</v>
      </c>
      <c r="O6" s="161" t="e">
        <f>'Kaufpreis WBF für Eigenbedarf'!P20</f>
        <v>#DIV/0!</v>
      </c>
      <c r="P6" s="160" t="e">
        <f>'Kaufpreis WBF für Eigenbedarf'!T20</f>
        <v>#DIV/0!</v>
      </c>
      <c r="Q6" s="161" t="e">
        <f>'Kaufpreis WBF für Eigenbedarf'!U20</f>
        <v>#DIV/0!</v>
      </c>
      <c r="R6" s="161" t="e">
        <f>'Kaufpreis WBF für Eigenbedarf'!W20</f>
        <v>#DIV/0!</v>
      </c>
      <c r="S6" s="161" t="e">
        <f>'Kaufpreis WBF für Eigenbedarf'!X20</f>
        <v>#DIV/0!</v>
      </c>
      <c r="T6" s="161" t="e">
        <f>'Kaufpreis WBF für Eigenbedarf'!Y20</f>
        <v>#DIV/0!</v>
      </c>
      <c r="U6">
        <f>IF(A6="","",IF('Kaufpreis WBF für Eigenbedarf'!AA20="Nein","TRUE","FALSE"))</f>
      </c>
      <c r="V6">
        <f>'Kaufpreis WBF für Eigenbedarf'!C20</f>
        <v>0</v>
      </c>
    </row>
    <row r="7" spans="1:22" ht="12.75">
      <c r="A7">
        <f>IF(C7&gt;0,'Kaufpreis WBF für Eigenbedarf'!A21,"")</f>
      </c>
      <c r="B7">
        <f>'Kaufpreis WBF für Eigenbedarf'!B21</f>
        <v>0</v>
      </c>
      <c r="C7" s="160">
        <f>'Kaufpreis WBF für Eigenbedarf'!D21</f>
        <v>0</v>
      </c>
      <c r="D7">
        <f>IF(A7="","",'Allgemeine Angaben'!$E$2)</f>
      </c>
      <c r="E7">
        <f>IF(A7="","",'Allgemeine Angaben'!$E$3)</f>
      </c>
      <c r="F7">
        <f>IF(A7="","",'Allgemeine Angaben'!$E$4)</f>
      </c>
      <c r="G7">
        <f>IF(A7="","",'Allgemeine Angaben'!$E$5)</f>
      </c>
      <c r="H7">
        <f t="shared" si="0"/>
      </c>
      <c r="I7">
        <f t="shared" si="1"/>
      </c>
      <c r="J7">
        <f>IF(A7="","",IF('Kaufpreis WBF für Eigenbedarf'!E21=FALSE,"FALSE","TRUE"))</f>
      </c>
      <c r="K7" s="161" t="e">
        <f>'Kaufpreis WBF für Eigenbedarf'!J21</f>
        <v>#DIV/0!</v>
      </c>
      <c r="L7" s="160">
        <f>'Kaufpreis WBF für Eigenbedarf'!K21</f>
        <v>0</v>
      </c>
      <c r="M7" s="161" t="e">
        <f>'Kaufpreis WBF für Eigenbedarf'!L21</f>
        <v>#DIV/0!</v>
      </c>
      <c r="N7" s="160" t="e">
        <f>'Kaufpreis WBF für Eigenbedarf'!O21</f>
        <v>#DIV/0!</v>
      </c>
      <c r="O7" s="161" t="e">
        <f>'Kaufpreis WBF für Eigenbedarf'!P21</f>
        <v>#DIV/0!</v>
      </c>
      <c r="P7" s="160" t="e">
        <f>'Kaufpreis WBF für Eigenbedarf'!T21</f>
        <v>#DIV/0!</v>
      </c>
      <c r="Q7" s="161" t="e">
        <f>'Kaufpreis WBF für Eigenbedarf'!U21</f>
        <v>#DIV/0!</v>
      </c>
      <c r="R7" s="161" t="e">
        <f>'Kaufpreis WBF für Eigenbedarf'!W21</f>
        <v>#DIV/0!</v>
      </c>
      <c r="S7" s="161" t="e">
        <f>'Kaufpreis WBF für Eigenbedarf'!X21</f>
        <v>#DIV/0!</v>
      </c>
      <c r="T7" s="161" t="e">
        <f>'Kaufpreis WBF für Eigenbedarf'!Y21</f>
        <v>#DIV/0!</v>
      </c>
      <c r="U7">
        <f>IF(A7="","",IF('Kaufpreis WBF für Eigenbedarf'!AA21="Nein","TRUE","FALSE"))</f>
      </c>
      <c r="V7">
        <f>'Kaufpreis WBF für Eigenbedarf'!C21</f>
        <v>0</v>
      </c>
    </row>
    <row r="8" spans="1:22" ht="12.75">
      <c r="A8">
        <f>IF(C8&gt;0,'Kaufpreis WBF für Eigenbedarf'!A22,"")</f>
      </c>
      <c r="B8">
        <f>'Kaufpreis WBF für Eigenbedarf'!B22</f>
        <v>0</v>
      </c>
      <c r="C8" s="160">
        <f>'Kaufpreis WBF für Eigenbedarf'!D22</f>
        <v>0</v>
      </c>
      <c r="D8">
        <f>IF(A8="","",'Allgemeine Angaben'!$E$2)</f>
      </c>
      <c r="E8">
        <f>IF(A8="","",'Allgemeine Angaben'!$E$3)</f>
      </c>
      <c r="F8">
        <f>IF(A8="","",'Allgemeine Angaben'!$E$4)</f>
      </c>
      <c r="G8">
        <f>IF(A8="","",'Allgemeine Angaben'!$E$5)</f>
      </c>
      <c r="H8">
        <f t="shared" si="0"/>
      </c>
      <c r="I8">
        <f t="shared" si="1"/>
      </c>
      <c r="J8">
        <f>IF(A8="","",IF('Kaufpreis WBF für Eigenbedarf'!E22=FALSE,"FALSE","TRUE"))</f>
      </c>
      <c r="K8" s="161" t="e">
        <f>'Kaufpreis WBF für Eigenbedarf'!J22</f>
        <v>#DIV/0!</v>
      </c>
      <c r="L8" s="160">
        <f>'Kaufpreis WBF für Eigenbedarf'!K22</f>
        <v>0</v>
      </c>
      <c r="M8" s="161" t="e">
        <f>'Kaufpreis WBF für Eigenbedarf'!L22</f>
        <v>#DIV/0!</v>
      </c>
      <c r="N8" s="160" t="e">
        <f>'Kaufpreis WBF für Eigenbedarf'!O22</f>
        <v>#DIV/0!</v>
      </c>
      <c r="O8" s="161" t="e">
        <f>'Kaufpreis WBF für Eigenbedarf'!P22</f>
        <v>#DIV/0!</v>
      </c>
      <c r="P8" s="160" t="e">
        <f>'Kaufpreis WBF für Eigenbedarf'!T22</f>
        <v>#DIV/0!</v>
      </c>
      <c r="Q8" s="161" t="e">
        <f>'Kaufpreis WBF für Eigenbedarf'!U22</f>
        <v>#DIV/0!</v>
      </c>
      <c r="R8" s="161" t="e">
        <f>'Kaufpreis WBF für Eigenbedarf'!W22</f>
        <v>#DIV/0!</v>
      </c>
      <c r="S8" s="161" t="e">
        <f>'Kaufpreis WBF für Eigenbedarf'!X22</f>
        <v>#DIV/0!</v>
      </c>
      <c r="T8" s="161" t="e">
        <f>'Kaufpreis WBF für Eigenbedarf'!Y22</f>
        <v>#DIV/0!</v>
      </c>
      <c r="U8">
        <f>IF(A8="","",IF('Kaufpreis WBF für Eigenbedarf'!AA22="Nein","TRUE","FALSE"))</f>
      </c>
      <c r="V8">
        <f>'Kaufpreis WBF für Eigenbedarf'!C22</f>
        <v>0</v>
      </c>
    </row>
    <row r="9" spans="1:22" ht="12.75">
      <c r="A9">
        <f>IF(C9&gt;0,'Kaufpreis WBF für Eigenbedarf'!A23,"")</f>
      </c>
      <c r="B9">
        <f>'Kaufpreis WBF für Eigenbedarf'!B23</f>
        <v>0</v>
      </c>
      <c r="C9" s="160">
        <f>'Kaufpreis WBF für Eigenbedarf'!D23</f>
        <v>0</v>
      </c>
      <c r="D9">
        <f>IF(A9="","",'Allgemeine Angaben'!$E$2)</f>
      </c>
      <c r="E9">
        <f>IF(A9="","",'Allgemeine Angaben'!$E$3)</f>
      </c>
      <c r="F9">
        <f>IF(A9="","",'Allgemeine Angaben'!$E$4)</f>
      </c>
      <c r="G9">
        <f>IF(A9="","",'Allgemeine Angaben'!$E$5)</f>
      </c>
      <c r="H9">
        <f t="shared" si="0"/>
      </c>
      <c r="I9">
        <f t="shared" si="1"/>
      </c>
      <c r="J9">
        <f>IF(A9="","",IF('Kaufpreis WBF für Eigenbedarf'!E23=FALSE,"FALSE","TRUE"))</f>
      </c>
      <c r="K9" s="161" t="e">
        <f>'Kaufpreis WBF für Eigenbedarf'!J23</f>
        <v>#DIV/0!</v>
      </c>
      <c r="L9" s="160">
        <f>'Kaufpreis WBF für Eigenbedarf'!K23</f>
        <v>0</v>
      </c>
      <c r="M9" s="161" t="e">
        <f>'Kaufpreis WBF für Eigenbedarf'!L23</f>
        <v>#DIV/0!</v>
      </c>
      <c r="N9" s="160" t="e">
        <f>'Kaufpreis WBF für Eigenbedarf'!O23</f>
        <v>#DIV/0!</v>
      </c>
      <c r="O9" s="161" t="e">
        <f>'Kaufpreis WBF für Eigenbedarf'!P23</f>
        <v>#DIV/0!</v>
      </c>
      <c r="P9" s="160" t="e">
        <f>'Kaufpreis WBF für Eigenbedarf'!T23</f>
        <v>#DIV/0!</v>
      </c>
      <c r="Q9" s="161" t="e">
        <f>'Kaufpreis WBF für Eigenbedarf'!U23</f>
        <v>#DIV/0!</v>
      </c>
      <c r="R9" s="161" t="e">
        <f>'Kaufpreis WBF für Eigenbedarf'!W23</f>
        <v>#DIV/0!</v>
      </c>
      <c r="S9" s="161" t="e">
        <f>'Kaufpreis WBF für Eigenbedarf'!X23</f>
        <v>#DIV/0!</v>
      </c>
      <c r="T9" s="161" t="e">
        <f>'Kaufpreis WBF für Eigenbedarf'!Y23</f>
        <v>#DIV/0!</v>
      </c>
      <c r="U9">
        <f>IF(A9="","",IF('Kaufpreis WBF für Eigenbedarf'!AA23="Nein","TRUE","FALSE"))</f>
      </c>
      <c r="V9">
        <f>'Kaufpreis WBF für Eigenbedarf'!C23</f>
        <v>0</v>
      </c>
    </row>
    <row r="10" spans="1:22" ht="12.75">
      <c r="A10">
        <f>IF(C10&gt;0,'Kaufpreis WBF für Eigenbedarf'!A24,"")</f>
      </c>
      <c r="B10">
        <f>'Kaufpreis WBF für Eigenbedarf'!B24</f>
        <v>0</v>
      </c>
      <c r="C10" s="160">
        <f>'Kaufpreis WBF für Eigenbedarf'!D24</f>
        <v>0</v>
      </c>
      <c r="D10">
        <f>IF(A10="","",'Allgemeine Angaben'!$E$2)</f>
      </c>
      <c r="E10">
        <f>IF(A10="","",'Allgemeine Angaben'!$E$3)</f>
      </c>
      <c r="F10">
        <f>IF(A10="","",'Allgemeine Angaben'!$E$4)</f>
      </c>
      <c r="G10">
        <f>IF(A10="","",'Allgemeine Angaben'!$E$5)</f>
      </c>
      <c r="H10">
        <f aca="true" t="shared" si="2" ref="H10:H41">IF(A10="","","Eigentumswohnung")</f>
      </c>
      <c r="I10">
        <f aca="true" t="shared" si="3" ref="I10:I41">IF(A10="","","Eigenbedarf")</f>
      </c>
      <c r="J10">
        <f>IF(A10="","",IF('Kaufpreis WBF für Eigenbedarf'!E24=FALSE,"FALSE","TRUE"))</f>
      </c>
      <c r="K10" s="161" t="e">
        <f>'Kaufpreis WBF für Eigenbedarf'!J24</f>
        <v>#DIV/0!</v>
      </c>
      <c r="L10" s="160">
        <f>'Kaufpreis WBF für Eigenbedarf'!K24</f>
        <v>0</v>
      </c>
      <c r="M10" s="161" t="e">
        <f>'Kaufpreis WBF für Eigenbedarf'!L24</f>
        <v>#DIV/0!</v>
      </c>
      <c r="N10" s="160" t="e">
        <f>'Kaufpreis WBF für Eigenbedarf'!O24</f>
        <v>#DIV/0!</v>
      </c>
      <c r="O10" s="161" t="e">
        <f>'Kaufpreis WBF für Eigenbedarf'!P24</f>
        <v>#DIV/0!</v>
      </c>
      <c r="P10" s="160" t="e">
        <f>'Kaufpreis WBF für Eigenbedarf'!T24</f>
        <v>#DIV/0!</v>
      </c>
      <c r="Q10" s="161" t="e">
        <f>'Kaufpreis WBF für Eigenbedarf'!U24</f>
        <v>#DIV/0!</v>
      </c>
      <c r="R10" s="161" t="e">
        <f>'Kaufpreis WBF für Eigenbedarf'!W24</f>
        <v>#DIV/0!</v>
      </c>
      <c r="S10" s="161" t="e">
        <f>'Kaufpreis WBF für Eigenbedarf'!X24</f>
        <v>#DIV/0!</v>
      </c>
      <c r="T10" s="161" t="e">
        <f>'Kaufpreis WBF für Eigenbedarf'!Y24</f>
        <v>#DIV/0!</v>
      </c>
      <c r="U10">
        <f>IF(A10="","",IF('Kaufpreis WBF für Eigenbedarf'!AA24="Nein","TRUE","FALSE"))</f>
      </c>
      <c r="V10">
        <f>'Kaufpreis WBF für Eigenbedarf'!C24</f>
        <v>0</v>
      </c>
    </row>
    <row r="11" spans="1:22" ht="12.75">
      <c r="A11">
        <f>IF(C11&gt;0,'Kaufpreis WBF für Eigenbedarf'!A25,"")</f>
      </c>
      <c r="B11">
        <f>'Kaufpreis WBF für Eigenbedarf'!B25</f>
        <v>0</v>
      </c>
      <c r="C11" s="160">
        <f>'Kaufpreis WBF für Eigenbedarf'!D25</f>
        <v>0</v>
      </c>
      <c r="D11">
        <f>IF(A11="","",'Allgemeine Angaben'!$E$2)</f>
      </c>
      <c r="E11">
        <f>IF(A11="","",'Allgemeine Angaben'!$E$3)</f>
      </c>
      <c r="F11">
        <f>IF(A11="","",'Allgemeine Angaben'!$E$4)</f>
      </c>
      <c r="G11">
        <f>IF(A11="","",'Allgemeine Angaben'!$E$5)</f>
      </c>
      <c r="H11">
        <f t="shared" si="2"/>
      </c>
      <c r="I11">
        <f t="shared" si="3"/>
      </c>
      <c r="J11">
        <f>IF(A11="","",IF('Kaufpreis WBF für Eigenbedarf'!E25=FALSE,"FALSE","TRUE"))</f>
      </c>
      <c r="K11" s="161" t="e">
        <f>'Kaufpreis WBF für Eigenbedarf'!J25</f>
        <v>#DIV/0!</v>
      </c>
      <c r="L11" s="160">
        <f>'Kaufpreis WBF für Eigenbedarf'!K25</f>
        <v>0</v>
      </c>
      <c r="M11" s="161" t="e">
        <f>'Kaufpreis WBF für Eigenbedarf'!L25</f>
        <v>#DIV/0!</v>
      </c>
      <c r="N11" s="160" t="e">
        <f>'Kaufpreis WBF für Eigenbedarf'!O25</f>
        <v>#DIV/0!</v>
      </c>
      <c r="O11" s="161" t="e">
        <f>'Kaufpreis WBF für Eigenbedarf'!P25</f>
        <v>#DIV/0!</v>
      </c>
      <c r="P11" s="160" t="e">
        <f>'Kaufpreis WBF für Eigenbedarf'!T25</f>
        <v>#DIV/0!</v>
      </c>
      <c r="Q11" s="161" t="e">
        <f>'Kaufpreis WBF für Eigenbedarf'!U25</f>
        <v>#DIV/0!</v>
      </c>
      <c r="R11" s="161" t="e">
        <f>'Kaufpreis WBF für Eigenbedarf'!W25</f>
        <v>#DIV/0!</v>
      </c>
      <c r="S11" s="161" t="e">
        <f>'Kaufpreis WBF für Eigenbedarf'!X25</f>
        <v>#DIV/0!</v>
      </c>
      <c r="T11" s="161" t="e">
        <f>'Kaufpreis WBF für Eigenbedarf'!Y25</f>
        <v>#DIV/0!</v>
      </c>
      <c r="U11">
        <f>IF(A11="","",IF('Kaufpreis WBF für Eigenbedarf'!AA25="Nein","TRUE","FALSE"))</f>
      </c>
      <c r="V11">
        <f>'Kaufpreis WBF für Eigenbedarf'!C25</f>
        <v>0</v>
      </c>
    </row>
    <row r="12" spans="1:22" ht="12.75">
      <c r="A12">
        <f>IF(C12&gt;0,'Kaufpreis WBF für Eigenbedarf'!A26,"")</f>
      </c>
      <c r="B12">
        <f>'Kaufpreis WBF für Eigenbedarf'!B26</f>
        <v>0</v>
      </c>
      <c r="C12" s="160">
        <f>'Kaufpreis WBF für Eigenbedarf'!D26</f>
        <v>0</v>
      </c>
      <c r="D12">
        <f>IF(A12="","",'Allgemeine Angaben'!$E$2)</f>
      </c>
      <c r="E12">
        <f>IF(A12="","",'Allgemeine Angaben'!$E$3)</f>
      </c>
      <c r="F12">
        <f>IF(A12="","",'Allgemeine Angaben'!$E$4)</f>
      </c>
      <c r="G12">
        <f>IF(A12="","",'Allgemeine Angaben'!$E$5)</f>
      </c>
      <c r="H12">
        <f t="shared" si="2"/>
      </c>
      <c r="I12">
        <f t="shared" si="3"/>
      </c>
      <c r="J12">
        <f>IF(A12="","",IF('Kaufpreis WBF für Eigenbedarf'!E26=FALSE,"FALSE","TRUE"))</f>
      </c>
      <c r="K12" s="161" t="e">
        <f>'Kaufpreis WBF für Eigenbedarf'!J26</f>
        <v>#DIV/0!</v>
      </c>
      <c r="L12" s="160">
        <f>'Kaufpreis WBF für Eigenbedarf'!K26</f>
        <v>0</v>
      </c>
      <c r="M12" s="161" t="e">
        <f>'Kaufpreis WBF für Eigenbedarf'!L26</f>
        <v>#DIV/0!</v>
      </c>
      <c r="N12" s="160" t="e">
        <f>'Kaufpreis WBF für Eigenbedarf'!O26</f>
        <v>#DIV/0!</v>
      </c>
      <c r="O12" s="161" t="e">
        <f>'Kaufpreis WBF für Eigenbedarf'!P26</f>
        <v>#DIV/0!</v>
      </c>
      <c r="P12" s="160" t="e">
        <f>'Kaufpreis WBF für Eigenbedarf'!T26</f>
        <v>#DIV/0!</v>
      </c>
      <c r="Q12" s="161" t="e">
        <f>'Kaufpreis WBF für Eigenbedarf'!U26</f>
        <v>#DIV/0!</v>
      </c>
      <c r="R12" s="161" t="e">
        <f>'Kaufpreis WBF für Eigenbedarf'!W26</f>
        <v>#DIV/0!</v>
      </c>
      <c r="S12" s="161" t="e">
        <f>'Kaufpreis WBF für Eigenbedarf'!X26</f>
        <v>#DIV/0!</v>
      </c>
      <c r="T12" s="161" t="e">
        <f>'Kaufpreis WBF für Eigenbedarf'!Y26</f>
        <v>#DIV/0!</v>
      </c>
      <c r="U12">
        <f>IF(A12="","",IF('Kaufpreis WBF für Eigenbedarf'!AA26="Nein","TRUE","FALSE"))</f>
      </c>
      <c r="V12">
        <f>'Kaufpreis WBF für Eigenbedarf'!C26</f>
        <v>0</v>
      </c>
    </row>
    <row r="13" spans="1:22" ht="12.75">
      <c r="A13">
        <f>IF(C13&gt;0,'Kaufpreis WBF für Eigenbedarf'!A27,"")</f>
      </c>
      <c r="B13">
        <f>'Kaufpreis WBF für Eigenbedarf'!B27</f>
        <v>0</v>
      </c>
      <c r="C13" s="160">
        <f>'Kaufpreis WBF für Eigenbedarf'!D27</f>
        <v>0</v>
      </c>
      <c r="D13">
        <f>IF(A13="","",'Allgemeine Angaben'!$E$2)</f>
      </c>
      <c r="E13">
        <f>IF(A13="","",'Allgemeine Angaben'!$E$3)</f>
      </c>
      <c r="F13">
        <f>IF(A13="","",'Allgemeine Angaben'!$E$4)</f>
      </c>
      <c r="G13">
        <f>IF(A13="","",'Allgemeine Angaben'!$E$5)</f>
      </c>
      <c r="H13">
        <f t="shared" si="2"/>
      </c>
      <c r="I13">
        <f t="shared" si="3"/>
      </c>
      <c r="J13">
        <f>IF(A13="","",IF('Kaufpreis WBF für Eigenbedarf'!E27=FALSE,"FALSE","TRUE"))</f>
      </c>
      <c r="K13" s="161" t="e">
        <f>'Kaufpreis WBF für Eigenbedarf'!J27</f>
        <v>#DIV/0!</v>
      </c>
      <c r="L13" s="160">
        <f>'Kaufpreis WBF für Eigenbedarf'!K27</f>
        <v>0</v>
      </c>
      <c r="M13" s="161" t="e">
        <f>'Kaufpreis WBF für Eigenbedarf'!L27</f>
        <v>#DIV/0!</v>
      </c>
      <c r="N13" s="160" t="e">
        <f>'Kaufpreis WBF für Eigenbedarf'!O27</f>
        <v>#DIV/0!</v>
      </c>
      <c r="O13" s="161" t="e">
        <f>'Kaufpreis WBF für Eigenbedarf'!P27</f>
        <v>#DIV/0!</v>
      </c>
      <c r="P13" s="160" t="e">
        <f>'Kaufpreis WBF für Eigenbedarf'!T27</f>
        <v>#DIV/0!</v>
      </c>
      <c r="Q13" s="161" t="e">
        <f>'Kaufpreis WBF für Eigenbedarf'!U27</f>
        <v>#DIV/0!</v>
      </c>
      <c r="R13" s="161" t="e">
        <f>'Kaufpreis WBF für Eigenbedarf'!W27</f>
        <v>#DIV/0!</v>
      </c>
      <c r="S13" s="161" t="e">
        <f>'Kaufpreis WBF für Eigenbedarf'!X27</f>
        <v>#DIV/0!</v>
      </c>
      <c r="T13" s="161" t="e">
        <f>'Kaufpreis WBF für Eigenbedarf'!Y27</f>
        <v>#DIV/0!</v>
      </c>
      <c r="U13">
        <f>IF(A13="","",IF('Kaufpreis WBF für Eigenbedarf'!AA27="Nein","TRUE","FALSE"))</f>
      </c>
      <c r="V13">
        <f>'Kaufpreis WBF für Eigenbedarf'!C27</f>
        <v>0</v>
      </c>
    </row>
    <row r="14" spans="1:22" ht="12.75">
      <c r="A14">
        <f>IF(C14&gt;0,'Kaufpreis WBF für Eigenbedarf'!A28,"")</f>
      </c>
      <c r="B14">
        <f>'Kaufpreis WBF für Eigenbedarf'!B28</f>
        <v>0</v>
      </c>
      <c r="C14" s="160">
        <f>'Kaufpreis WBF für Eigenbedarf'!D28</f>
        <v>0</v>
      </c>
      <c r="D14">
        <f>IF(A14="","",'Allgemeine Angaben'!$E$2)</f>
      </c>
      <c r="E14">
        <f>IF(A14="","",'Allgemeine Angaben'!$E$3)</f>
      </c>
      <c r="F14">
        <f>IF(A14="","",'Allgemeine Angaben'!$E$4)</f>
      </c>
      <c r="G14">
        <f>IF(A14="","",'Allgemeine Angaben'!$E$5)</f>
      </c>
      <c r="H14">
        <f t="shared" si="2"/>
      </c>
      <c r="I14">
        <f t="shared" si="3"/>
      </c>
      <c r="J14">
        <f>IF(A14="","",IF('Kaufpreis WBF für Eigenbedarf'!E28=FALSE,"FALSE","TRUE"))</f>
      </c>
      <c r="K14" s="161" t="e">
        <f>'Kaufpreis WBF für Eigenbedarf'!J28</f>
        <v>#DIV/0!</v>
      </c>
      <c r="L14" s="160">
        <f>'Kaufpreis WBF für Eigenbedarf'!K28</f>
        <v>0</v>
      </c>
      <c r="M14" s="161" t="e">
        <f>'Kaufpreis WBF für Eigenbedarf'!L28</f>
        <v>#DIV/0!</v>
      </c>
      <c r="N14" s="160" t="e">
        <f>'Kaufpreis WBF für Eigenbedarf'!O28</f>
        <v>#DIV/0!</v>
      </c>
      <c r="O14" s="161" t="e">
        <f>'Kaufpreis WBF für Eigenbedarf'!P28</f>
        <v>#DIV/0!</v>
      </c>
      <c r="P14" s="160" t="e">
        <f>'Kaufpreis WBF für Eigenbedarf'!T28</f>
        <v>#DIV/0!</v>
      </c>
      <c r="Q14" s="161" t="e">
        <f>'Kaufpreis WBF für Eigenbedarf'!U28</f>
        <v>#DIV/0!</v>
      </c>
      <c r="R14" s="161" t="e">
        <f>'Kaufpreis WBF für Eigenbedarf'!W28</f>
        <v>#DIV/0!</v>
      </c>
      <c r="S14" s="161" t="e">
        <f>'Kaufpreis WBF für Eigenbedarf'!X28</f>
        <v>#DIV/0!</v>
      </c>
      <c r="T14" s="161" t="e">
        <f>'Kaufpreis WBF für Eigenbedarf'!Y28</f>
        <v>#DIV/0!</v>
      </c>
      <c r="U14">
        <f>IF(A14="","",IF('Kaufpreis WBF für Eigenbedarf'!AA28="Nein","TRUE","FALSE"))</f>
      </c>
      <c r="V14">
        <f>'Kaufpreis WBF für Eigenbedarf'!C28</f>
        <v>0</v>
      </c>
    </row>
    <row r="15" spans="1:22" ht="12.75">
      <c r="A15">
        <f>IF(C15&gt;0,'Kaufpreis WBF für Eigenbedarf'!A29,"")</f>
      </c>
      <c r="B15">
        <f>'Kaufpreis WBF für Eigenbedarf'!B29</f>
        <v>0</v>
      </c>
      <c r="C15" s="160">
        <f>'Kaufpreis WBF für Eigenbedarf'!D29</f>
        <v>0</v>
      </c>
      <c r="D15">
        <f>IF(A15="","",'Allgemeine Angaben'!$E$2)</f>
      </c>
      <c r="E15">
        <f>IF(A15="","",'Allgemeine Angaben'!$E$3)</f>
      </c>
      <c r="F15">
        <f>IF(A15="","",'Allgemeine Angaben'!$E$4)</f>
      </c>
      <c r="G15">
        <f>IF(A15="","",'Allgemeine Angaben'!$E$5)</f>
      </c>
      <c r="H15">
        <f t="shared" si="2"/>
      </c>
      <c r="I15">
        <f t="shared" si="3"/>
      </c>
      <c r="J15">
        <f>IF(A15="","",IF('Kaufpreis WBF für Eigenbedarf'!E29=FALSE,"FALSE","TRUE"))</f>
      </c>
      <c r="K15" s="161" t="e">
        <f>'Kaufpreis WBF für Eigenbedarf'!J29</f>
        <v>#DIV/0!</v>
      </c>
      <c r="L15" s="160">
        <f>'Kaufpreis WBF für Eigenbedarf'!K29</f>
        <v>0</v>
      </c>
      <c r="M15" s="161" t="e">
        <f>'Kaufpreis WBF für Eigenbedarf'!L29</f>
        <v>#DIV/0!</v>
      </c>
      <c r="N15" s="160" t="e">
        <f>'Kaufpreis WBF für Eigenbedarf'!O29</f>
        <v>#DIV/0!</v>
      </c>
      <c r="O15" s="161" t="e">
        <f>'Kaufpreis WBF für Eigenbedarf'!P29</f>
        <v>#DIV/0!</v>
      </c>
      <c r="P15" s="160" t="e">
        <f>'Kaufpreis WBF für Eigenbedarf'!T29</f>
        <v>#DIV/0!</v>
      </c>
      <c r="Q15" s="161" t="e">
        <f>'Kaufpreis WBF für Eigenbedarf'!U29</f>
        <v>#DIV/0!</v>
      </c>
      <c r="R15" s="161" t="e">
        <f>'Kaufpreis WBF für Eigenbedarf'!W29</f>
        <v>#DIV/0!</v>
      </c>
      <c r="S15" s="161" t="e">
        <f>'Kaufpreis WBF für Eigenbedarf'!X29</f>
        <v>#DIV/0!</v>
      </c>
      <c r="T15" s="161" t="e">
        <f>'Kaufpreis WBF für Eigenbedarf'!Y29</f>
        <v>#DIV/0!</v>
      </c>
      <c r="U15">
        <f>IF(A15="","",IF('Kaufpreis WBF für Eigenbedarf'!AA29="Nein","TRUE","FALSE"))</f>
      </c>
      <c r="V15">
        <f>'Kaufpreis WBF für Eigenbedarf'!C29</f>
        <v>0</v>
      </c>
    </row>
    <row r="16" spans="1:22" ht="12.75">
      <c r="A16">
        <f>IF(C16&gt;0,'Kaufpreis WBF für Eigenbedarf'!A30,"")</f>
      </c>
      <c r="B16">
        <f>'Kaufpreis WBF für Eigenbedarf'!B30</f>
        <v>0</v>
      </c>
      <c r="C16" s="160">
        <f>'Kaufpreis WBF für Eigenbedarf'!D30</f>
        <v>0</v>
      </c>
      <c r="D16">
        <f>IF(A16="","",'Allgemeine Angaben'!$E$2)</f>
      </c>
      <c r="E16">
        <f>IF(A16="","",'Allgemeine Angaben'!$E$3)</f>
      </c>
      <c r="F16">
        <f>IF(A16="","",'Allgemeine Angaben'!$E$4)</f>
      </c>
      <c r="G16">
        <f>IF(A16="","",'Allgemeine Angaben'!$E$5)</f>
      </c>
      <c r="H16">
        <f t="shared" si="2"/>
      </c>
      <c r="I16">
        <f t="shared" si="3"/>
      </c>
      <c r="J16">
        <f>IF(A16="","",IF('Kaufpreis WBF für Eigenbedarf'!E30=FALSE,"FALSE","TRUE"))</f>
      </c>
      <c r="K16" s="161" t="e">
        <f>'Kaufpreis WBF für Eigenbedarf'!J30</f>
        <v>#DIV/0!</v>
      </c>
      <c r="L16" s="160">
        <f>'Kaufpreis WBF für Eigenbedarf'!K30</f>
        <v>0</v>
      </c>
      <c r="M16" s="161" t="e">
        <f>'Kaufpreis WBF für Eigenbedarf'!L30</f>
        <v>#DIV/0!</v>
      </c>
      <c r="N16" s="160" t="e">
        <f>'Kaufpreis WBF für Eigenbedarf'!O30</f>
        <v>#DIV/0!</v>
      </c>
      <c r="O16" s="161" t="e">
        <f>'Kaufpreis WBF für Eigenbedarf'!P30</f>
        <v>#DIV/0!</v>
      </c>
      <c r="P16" s="160" t="e">
        <f>'Kaufpreis WBF für Eigenbedarf'!T30</f>
        <v>#DIV/0!</v>
      </c>
      <c r="Q16" s="161" t="e">
        <f>'Kaufpreis WBF für Eigenbedarf'!U30</f>
        <v>#DIV/0!</v>
      </c>
      <c r="R16" s="161" t="e">
        <f>'Kaufpreis WBF für Eigenbedarf'!W30</f>
        <v>#DIV/0!</v>
      </c>
      <c r="S16" s="161" t="e">
        <f>'Kaufpreis WBF für Eigenbedarf'!X30</f>
        <v>#DIV/0!</v>
      </c>
      <c r="T16" s="161" t="e">
        <f>'Kaufpreis WBF für Eigenbedarf'!Y30</f>
        <v>#DIV/0!</v>
      </c>
      <c r="U16">
        <f>IF(A16="","",IF('Kaufpreis WBF für Eigenbedarf'!AA30="Nein","TRUE","FALSE"))</f>
      </c>
      <c r="V16">
        <f>'Kaufpreis WBF für Eigenbedarf'!C30</f>
        <v>0</v>
      </c>
    </row>
    <row r="17" spans="1:22" ht="12.75">
      <c r="A17">
        <f>IF(C17&gt;0,'Kaufpreis WBF für Eigenbedarf'!A31,"")</f>
      </c>
      <c r="B17">
        <f>'Kaufpreis WBF für Eigenbedarf'!B31</f>
        <v>0</v>
      </c>
      <c r="C17" s="160">
        <f>'Kaufpreis WBF für Eigenbedarf'!D31</f>
        <v>0</v>
      </c>
      <c r="D17">
        <f>IF(A17="","",'Allgemeine Angaben'!$E$2)</f>
      </c>
      <c r="E17">
        <f>IF(A17="","",'Allgemeine Angaben'!$E$3)</f>
      </c>
      <c r="F17">
        <f>IF(A17="","",'Allgemeine Angaben'!$E$4)</f>
      </c>
      <c r="G17">
        <f>IF(A17="","",'Allgemeine Angaben'!$E$5)</f>
      </c>
      <c r="H17">
        <f t="shared" si="2"/>
      </c>
      <c r="I17">
        <f t="shared" si="3"/>
      </c>
      <c r="J17">
        <f>IF(A17="","",IF('Kaufpreis WBF für Eigenbedarf'!E31=FALSE,"FALSE","TRUE"))</f>
      </c>
      <c r="K17" s="161" t="e">
        <f>'Kaufpreis WBF für Eigenbedarf'!J31</f>
        <v>#DIV/0!</v>
      </c>
      <c r="L17" s="160">
        <f>'Kaufpreis WBF für Eigenbedarf'!K31</f>
        <v>0</v>
      </c>
      <c r="M17" s="161" t="e">
        <f>'Kaufpreis WBF für Eigenbedarf'!L31</f>
        <v>#DIV/0!</v>
      </c>
      <c r="N17" s="160" t="e">
        <f>'Kaufpreis WBF für Eigenbedarf'!O31</f>
        <v>#DIV/0!</v>
      </c>
      <c r="O17" s="161" t="e">
        <f>'Kaufpreis WBF für Eigenbedarf'!P31</f>
        <v>#DIV/0!</v>
      </c>
      <c r="P17" s="160" t="e">
        <f>'Kaufpreis WBF für Eigenbedarf'!T31</f>
        <v>#DIV/0!</v>
      </c>
      <c r="Q17" s="161" t="e">
        <f>'Kaufpreis WBF für Eigenbedarf'!U31</f>
        <v>#DIV/0!</v>
      </c>
      <c r="R17" s="161" t="e">
        <f>'Kaufpreis WBF für Eigenbedarf'!W31</f>
        <v>#DIV/0!</v>
      </c>
      <c r="S17" s="161" t="e">
        <f>'Kaufpreis WBF für Eigenbedarf'!X31</f>
        <v>#DIV/0!</v>
      </c>
      <c r="T17" s="161" t="e">
        <f>'Kaufpreis WBF für Eigenbedarf'!Y31</f>
        <v>#DIV/0!</v>
      </c>
      <c r="U17">
        <f>IF(A17="","",IF('Kaufpreis WBF für Eigenbedarf'!AA31="Nein","TRUE","FALSE"))</f>
      </c>
      <c r="V17">
        <f>'Kaufpreis WBF für Eigenbedarf'!C31</f>
        <v>0</v>
      </c>
    </row>
    <row r="18" spans="1:22" ht="12.75">
      <c r="A18">
        <f>IF(C18&gt;0,'Kaufpreis WBF für Eigenbedarf'!A32,"")</f>
      </c>
      <c r="B18">
        <f>'Kaufpreis WBF für Eigenbedarf'!B32</f>
        <v>0</v>
      </c>
      <c r="C18" s="160">
        <f>'Kaufpreis WBF für Eigenbedarf'!D32</f>
        <v>0</v>
      </c>
      <c r="D18">
        <f>IF(A18="","",'Allgemeine Angaben'!$E$2)</f>
      </c>
      <c r="E18">
        <f>IF(A18="","",'Allgemeine Angaben'!$E$3)</f>
      </c>
      <c r="F18">
        <f>IF(A18="","",'Allgemeine Angaben'!$E$4)</f>
      </c>
      <c r="G18">
        <f>IF(A18="","",'Allgemeine Angaben'!$E$5)</f>
      </c>
      <c r="H18">
        <f t="shared" si="2"/>
      </c>
      <c r="I18">
        <f t="shared" si="3"/>
      </c>
      <c r="J18">
        <f>IF(A18="","",IF('Kaufpreis WBF für Eigenbedarf'!E32=FALSE,"FALSE","TRUE"))</f>
      </c>
      <c r="K18" s="161" t="e">
        <f>'Kaufpreis WBF für Eigenbedarf'!J32</f>
        <v>#DIV/0!</v>
      </c>
      <c r="L18" s="160">
        <f>'Kaufpreis WBF für Eigenbedarf'!K32</f>
        <v>0</v>
      </c>
      <c r="M18" s="161" t="e">
        <f>'Kaufpreis WBF für Eigenbedarf'!L32</f>
        <v>#DIV/0!</v>
      </c>
      <c r="N18" s="160" t="e">
        <f>'Kaufpreis WBF für Eigenbedarf'!O32</f>
        <v>#DIV/0!</v>
      </c>
      <c r="O18" s="161" t="e">
        <f>'Kaufpreis WBF für Eigenbedarf'!P32</f>
        <v>#DIV/0!</v>
      </c>
      <c r="P18" s="160" t="e">
        <f>'Kaufpreis WBF für Eigenbedarf'!T32</f>
        <v>#DIV/0!</v>
      </c>
      <c r="Q18" s="161" t="e">
        <f>'Kaufpreis WBF für Eigenbedarf'!U32</f>
        <v>#DIV/0!</v>
      </c>
      <c r="R18" s="161" t="e">
        <f>'Kaufpreis WBF für Eigenbedarf'!W32</f>
        <v>#DIV/0!</v>
      </c>
      <c r="S18" s="161" t="e">
        <f>'Kaufpreis WBF für Eigenbedarf'!X32</f>
        <v>#DIV/0!</v>
      </c>
      <c r="T18" s="161" t="e">
        <f>'Kaufpreis WBF für Eigenbedarf'!Y32</f>
        <v>#DIV/0!</v>
      </c>
      <c r="U18">
        <f>IF(A18="","",IF('Kaufpreis WBF für Eigenbedarf'!AA32="Nein","TRUE","FALSE"))</f>
      </c>
      <c r="V18">
        <f>'Kaufpreis WBF für Eigenbedarf'!C32</f>
        <v>0</v>
      </c>
    </row>
    <row r="19" spans="1:22" ht="12.75">
      <c r="A19">
        <f>IF(C19&gt;0,'Kaufpreis WBF für Eigenbedarf'!A33,"")</f>
      </c>
      <c r="B19">
        <f>'Kaufpreis WBF für Eigenbedarf'!B33</f>
        <v>0</v>
      </c>
      <c r="C19" s="160">
        <f>'Kaufpreis WBF für Eigenbedarf'!D33</f>
        <v>0</v>
      </c>
      <c r="D19">
        <f>IF(A19="","",'Allgemeine Angaben'!$E$2)</f>
      </c>
      <c r="E19">
        <f>IF(A19="","",'Allgemeine Angaben'!$E$3)</f>
      </c>
      <c r="F19">
        <f>IF(A19="","",'Allgemeine Angaben'!$E$4)</f>
      </c>
      <c r="G19">
        <f>IF(A19="","",'Allgemeine Angaben'!$E$5)</f>
      </c>
      <c r="H19">
        <f t="shared" si="2"/>
      </c>
      <c r="I19">
        <f t="shared" si="3"/>
      </c>
      <c r="J19">
        <f>IF(A19="","",IF('Kaufpreis WBF für Eigenbedarf'!E33=FALSE,"FALSE","TRUE"))</f>
      </c>
      <c r="K19" s="161" t="e">
        <f>'Kaufpreis WBF für Eigenbedarf'!J33</f>
        <v>#DIV/0!</v>
      </c>
      <c r="L19" s="160">
        <f>'Kaufpreis WBF für Eigenbedarf'!K33</f>
        <v>0</v>
      </c>
      <c r="M19" s="161" t="e">
        <f>'Kaufpreis WBF für Eigenbedarf'!L33</f>
        <v>#DIV/0!</v>
      </c>
      <c r="N19" s="160" t="e">
        <f>'Kaufpreis WBF für Eigenbedarf'!O33</f>
        <v>#DIV/0!</v>
      </c>
      <c r="O19" s="161" t="e">
        <f>'Kaufpreis WBF für Eigenbedarf'!P33</f>
        <v>#DIV/0!</v>
      </c>
      <c r="P19" s="160" t="e">
        <f>'Kaufpreis WBF für Eigenbedarf'!T33</f>
        <v>#DIV/0!</v>
      </c>
      <c r="Q19" s="161" t="e">
        <f>'Kaufpreis WBF für Eigenbedarf'!U33</f>
        <v>#DIV/0!</v>
      </c>
      <c r="R19" s="161" t="e">
        <f>'Kaufpreis WBF für Eigenbedarf'!W33</f>
        <v>#DIV/0!</v>
      </c>
      <c r="S19" s="161" t="e">
        <f>'Kaufpreis WBF für Eigenbedarf'!X33</f>
        <v>#DIV/0!</v>
      </c>
      <c r="T19" s="161" t="e">
        <f>'Kaufpreis WBF für Eigenbedarf'!Y33</f>
        <v>#DIV/0!</v>
      </c>
      <c r="U19">
        <f>IF(A19="","",IF('Kaufpreis WBF für Eigenbedarf'!AA33="Nein","TRUE","FALSE"))</f>
      </c>
      <c r="V19">
        <f>'Kaufpreis WBF für Eigenbedarf'!C33</f>
        <v>0</v>
      </c>
    </row>
    <row r="20" spans="1:22" ht="12.75">
      <c r="A20">
        <f>IF(C20&gt;0,'Kaufpreis WBF für Eigenbedarf'!A34,"")</f>
      </c>
      <c r="B20">
        <f>'Kaufpreis WBF für Eigenbedarf'!B34</f>
        <v>0</v>
      </c>
      <c r="C20" s="160">
        <f>'Kaufpreis WBF für Eigenbedarf'!D34</f>
        <v>0</v>
      </c>
      <c r="D20">
        <f>IF(A20="","",'Allgemeine Angaben'!$E$2)</f>
      </c>
      <c r="E20">
        <f>IF(A20="","",'Allgemeine Angaben'!$E$3)</f>
      </c>
      <c r="F20">
        <f>IF(A20="","",'Allgemeine Angaben'!$E$4)</f>
      </c>
      <c r="G20">
        <f>IF(A20="","",'Allgemeine Angaben'!$E$5)</f>
      </c>
      <c r="H20">
        <f t="shared" si="2"/>
      </c>
      <c r="I20">
        <f t="shared" si="3"/>
      </c>
      <c r="J20">
        <f>IF(A20="","",IF('Kaufpreis WBF für Eigenbedarf'!E34=FALSE,"FALSE","TRUE"))</f>
      </c>
      <c r="K20" s="161" t="e">
        <f>'Kaufpreis WBF für Eigenbedarf'!J34</f>
        <v>#DIV/0!</v>
      </c>
      <c r="L20" s="160">
        <f>'Kaufpreis WBF für Eigenbedarf'!K34</f>
        <v>0</v>
      </c>
      <c r="M20" s="161" t="e">
        <f>'Kaufpreis WBF für Eigenbedarf'!L34</f>
        <v>#DIV/0!</v>
      </c>
      <c r="N20" s="160" t="e">
        <f>'Kaufpreis WBF für Eigenbedarf'!O34</f>
        <v>#DIV/0!</v>
      </c>
      <c r="O20" s="161" t="e">
        <f>'Kaufpreis WBF für Eigenbedarf'!P34</f>
        <v>#DIV/0!</v>
      </c>
      <c r="P20" s="160" t="e">
        <f>'Kaufpreis WBF für Eigenbedarf'!T34</f>
        <v>#DIV/0!</v>
      </c>
      <c r="Q20" s="161" t="e">
        <f>'Kaufpreis WBF für Eigenbedarf'!U34</f>
        <v>#DIV/0!</v>
      </c>
      <c r="R20" s="161" t="e">
        <f>'Kaufpreis WBF für Eigenbedarf'!W34</f>
        <v>#DIV/0!</v>
      </c>
      <c r="S20" s="161" t="e">
        <f>'Kaufpreis WBF für Eigenbedarf'!X34</f>
        <v>#DIV/0!</v>
      </c>
      <c r="T20" s="161" t="e">
        <f>'Kaufpreis WBF für Eigenbedarf'!Y34</f>
        <v>#DIV/0!</v>
      </c>
      <c r="U20">
        <f>IF(A20="","",IF('Kaufpreis WBF für Eigenbedarf'!AA34="Nein","TRUE","FALSE"))</f>
      </c>
      <c r="V20">
        <f>'Kaufpreis WBF für Eigenbedarf'!C34</f>
        <v>0</v>
      </c>
    </row>
    <row r="21" spans="1:22" s="162" customFormat="1" ht="12.75">
      <c r="A21" s="162">
        <f>IF(C21&gt;0,'Kaufpreis WBF für Eigenbedarf'!A35,"")</f>
      </c>
      <c r="B21" s="162">
        <f>'Kaufpreis WBF für Eigenbedarf'!B35</f>
        <v>0</v>
      </c>
      <c r="C21" s="163">
        <f>'Kaufpreis WBF für Eigenbedarf'!D35</f>
        <v>0</v>
      </c>
      <c r="D21" s="162">
        <f>IF(A21="","",'Allgemeine Angaben'!$E$2)</f>
      </c>
      <c r="E21" s="162">
        <f>IF(A21="","",'Allgemeine Angaben'!$E$3)</f>
      </c>
      <c r="F21" s="162">
        <f>IF(A21="","",'Allgemeine Angaben'!$E$4)</f>
      </c>
      <c r="G21" s="162">
        <f>IF(A21="","",'Allgemeine Angaben'!$E$5)</f>
      </c>
      <c r="H21" s="162">
        <f t="shared" si="2"/>
      </c>
      <c r="I21" s="162">
        <f t="shared" si="3"/>
      </c>
      <c r="J21" s="162">
        <f>IF(A21="","",IF('Kaufpreis WBF für Eigenbedarf'!E35=FALSE,"FALSE","TRUE"))</f>
      </c>
      <c r="K21" s="161" t="e">
        <f>'Kaufpreis WBF für Eigenbedarf'!J35</f>
        <v>#DIV/0!</v>
      </c>
      <c r="L21" s="163">
        <f>'Kaufpreis WBF für Eigenbedarf'!K35</f>
        <v>0</v>
      </c>
      <c r="M21" s="161" t="e">
        <f>'Kaufpreis WBF für Eigenbedarf'!L35</f>
        <v>#DIV/0!</v>
      </c>
      <c r="N21" s="163" t="e">
        <f>'Kaufpreis WBF für Eigenbedarf'!O35</f>
        <v>#DIV/0!</v>
      </c>
      <c r="O21" s="161" t="e">
        <f>'Kaufpreis WBF für Eigenbedarf'!P35</f>
        <v>#DIV/0!</v>
      </c>
      <c r="P21" s="163" t="e">
        <f>'Kaufpreis WBF für Eigenbedarf'!T35</f>
        <v>#DIV/0!</v>
      </c>
      <c r="Q21" s="161" t="e">
        <f>'Kaufpreis WBF für Eigenbedarf'!U35</f>
        <v>#DIV/0!</v>
      </c>
      <c r="R21" s="161" t="e">
        <f>'Kaufpreis WBF für Eigenbedarf'!W35</f>
        <v>#DIV/0!</v>
      </c>
      <c r="S21" s="161" t="e">
        <f>'Kaufpreis WBF für Eigenbedarf'!X35</f>
        <v>#DIV/0!</v>
      </c>
      <c r="T21" s="164" t="e">
        <f>'Kaufpreis WBF für Eigenbedarf'!Y35</f>
        <v>#DIV/0!</v>
      </c>
      <c r="U21">
        <f>IF(A21="","",IF('Kaufpreis WBF für Eigenbedarf'!AA35="Nein","TRUE","FALSE"))</f>
      </c>
      <c r="V21">
        <f>'Kaufpreis WBF für Eigenbedarf'!C35</f>
        <v>0</v>
      </c>
    </row>
    <row r="22" spans="1:22" s="298" customFormat="1" ht="12.75">
      <c r="A22" s="298">
        <f>IF(C22&gt;0,'Kaufpreis WBF für Eigenbedarf'!A36,"")</f>
      </c>
      <c r="B22" s="298">
        <f>'Kaufpreis WBF für Eigenbedarf'!B36</f>
        <v>0</v>
      </c>
      <c r="C22" s="299">
        <f>'Kaufpreis WBF für Eigenbedarf'!D36</f>
        <v>0</v>
      </c>
      <c r="D22" s="298">
        <f>IF(A22="","",'Allgemeine Angaben'!$E$2)</f>
      </c>
      <c r="E22" s="298">
        <f>IF(A22="","",'Allgemeine Angaben'!$E$3)</f>
      </c>
      <c r="F22" s="298">
        <f>IF(A22="","",'Allgemeine Angaben'!$E$4)</f>
      </c>
      <c r="G22" s="298">
        <f>IF(A22="","",'Allgemeine Angaben'!$E$5)</f>
      </c>
      <c r="H22" s="298">
        <f t="shared" si="2"/>
      </c>
      <c r="I22" s="298">
        <f t="shared" si="3"/>
      </c>
      <c r="J22" s="298">
        <f>IF(A22="","",IF('Kaufpreis WBF für Eigenbedarf'!E36=FALSE,"FALSE","TRUE"))</f>
      </c>
      <c r="K22" s="161" t="e">
        <f>'Kaufpreis WBF für Eigenbedarf'!J36</f>
        <v>#DIV/0!</v>
      </c>
      <c r="L22" s="298">
        <f>'Kaufpreis WBF für Eigenbedarf'!K36</f>
        <v>0</v>
      </c>
      <c r="M22" s="161" t="e">
        <f>'Kaufpreis WBF für Eigenbedarf'!L36</f>
        <v>#DIV/0!</v>
      </c>
      <c r="N22" s="298" t="e">
        <f>'Kaufpreis WBF für Eigenbedarf'!O36</f>
        <v>#DIV/0!</v>
      </c>
      <c r="O22" s="161" t="e">
        <f>'Kaufpreis WBF für Eigenbedarf'!P36</f>
        <v>#DIV/0!</v>
      </c>
      <c r="P22" s="298" t="e">
        <f>'Kaufpreis WBF für Eigenbedarf'!T36</f>
        <v>#DIV/0!</v>
      </c>
      <c r="Q22" s="161" t="e">
        <f>'Kaufpreis WBF für Eigenbedarf'!U36</f>
        <v>#DIV/0!</v>
      </c>
      <c r="R22" s="161" t="e">
        <f>'Kaufpreis WBF für Eigenbedarf'!W36</f>
        <v>#DIV/0!</v>
      </c>
      <c r="S22" s="161" t="e">
        <f>'Kaufpreis WBF für Eigenbedarf'!X36</f>
        <v>#DIV/0!</v>
      </c>
      <c r="T22" s="161" t="e">
        <f>'Kaufpreis WBF für Eigenbedarf'!Y36</f>
        <v>#DIV/0!</v>
      </c>
      <c r="U22" s="298">
        <f>IF(A22="","",IF('Kaufpreis WBF für Eigenbedarf'!AA36="Nein","TRUE","FALSE"))</f>
      </c>
      <c r="V22" s="298">
        <f>'Kaufpreis WBF für Eigenbedarf'!C36</f>
        <v>0</v>
      </c>
    </row>
    <row r="23" spans="1:22" ht="12.75">
      <c r="A23">
        <f>IF(C23&gt;0,'Kaufpreis WBF für Eigenbedarf'!A37,"")</f>
      </c>
      <c r="B23">
        <f>'Kaufpreis WBF für Eigenbedarf'!B37</f>
        <v>0</v>
      </c>
      <c r="C23" s="160">
        <f>'Kaufpreis WBF für Eigenbedarf'!D37</f>
        <v>0</v>
      </c>
      <c r="D23">
        <f>IF(A23="","",'Allgemeine Angaben'!$E$2)</f>
      </c>
      <c r="E23">
        <f>IF(A23="","",'Allgemeine Angaben'!$E$3)</f>
      </c>
      <c r="F23">
        <f>IF(A23="","",'Allgemeine Angaben'!$E$4)</f>
      </c>
      <c r="G23">
        <f>IF(A23="","",'Allgemeine Angaben'!$E$5)</f>
      </c>
      <c r="H23">
        <f t="shared" si="2"/>
      </c>
      <c r="I23">
        <f t="shared" si="3"/>
      </c>
      <c r="J23">
        <f>IF(A23="","",IF('Kaufpreis WBF für Eigenbedarf'!E37=FALSE,"FALSE","TRUE"))</f>
      </c>
      <c r="K23" s="161" t="e">
        <f>'Kaufpreis WBF für Eigenbedarf'!J37</f>
        <v>#DIV/0!</v>
      </c>
      <c r="L23">
        <f>'Kaufpreis WBF für Eigenbedarf'!K37</f>
        <v>0</v>
      </c>
      <c r="M23" s="161" t="e">
        <f>'Kaufpreis WBF für Eigenbedarf'!L37</f>
        <v>#DIV/0!</v>
      </c>
      <c r="N23" t="e">
        <f>'Kaufpreis WBF für Eigenbedarf'!O37</f>
        <v>#DIV/0!</v>
      </c>
      <c r="O23" s="161" t="e">
        <f>'Kaufpreis WBF für Eigenbedarf'!P37</f>
        <v>#DIV/0!</v>
      </c>
      <c r="P23" t="e">
        <f>'Kaufpreis WBF für Eigenbedarf'!T37</f>
        <v>#DIV/0!</v>
      </c>
      <c r="Q23" s="161" t="e">
        <f>'Kaufpreis WBF für Eigenbedarf'!U37</f>
        <v>#DIV/0!</v>
      </c>
      <c r="R23" s="161" t="e">
        <f>'Kaufpreis WBF für Eigenbedarf'!W37</f>
        <v>#DIV/0!</v>
      </c>
      <c r="S23" s="161" t="e">
        <f>'Kaufpreis WBF für Eigenbedarf'!X37</f>
        <v>#DIV/0!</v>
      </c>
      <c r="T23" s="161" t="e">
        <f>'Kaufpreis WBF für Eigenbedarf'!Y37</f>
        <v>#DIV/0!</v>
      </c>
      <c r="U23">
        <f>IF(A23="","",IF('Kaufpreis WBF für Eigenbedarf'!AA37="Nein","TRUE","FALSE"))</f>
      </c>
      <c r="V23">
        <f>'Kaufpreis WBF für Eigenbedarf'!C37</f>
        <v>0</v>
      </c>
    </row>
    <row r="24" spans="1:22" ht="12.75">
      <c r="A24">
        <f>IF(C24&gt;0,'Kaufpreis WBF für Eigenbedarf'!A38,"")</f>
      </c>
      <c r="B24">
        <f>'Kaufpreis WBF für Eigenbedarf'!B38</f>
        <v>0</v>
      </c>
      <c r="C24" s="160">
        <f>'Kaufpreis WBF für Eigenbedarf'!D38</f>
        <v>0</v>
      </c>
      <c r="D24">
        <f>IF(A24="","",'Allgemeine Angaben'!$E$2)</f>
      </c>
      <c r="E24">
        <f>IF(A24="","",'Allgemeine Angaben'!$E$3)</f>
      </c>
      <c r="F24">
        <f>IF(A24="","",'Allgemeine Angaben'!$E$4)</f>
      </c>
      <c r="G24">
        <f>IF(A24="","",'Allgemeine Angaben'!$E$5)</f>
      </c>
      <c r="H24">
        <f t="shared" si="2"/>
      </c>
      <c r="I24">
        <f t="shared" si="3"/>
      </c>
      <c r="J24">
        <f>IF(A24="","",IF('Kaufpreis WBF für Eigenbedarf'!E38=FALSE,"FALSE","TRUE"))</f>
      </c>
      <c r="K24" s="161" t="e">
        <f>'Kaufpreis WBF für Eigenbedarf'!J38</f>
        <v>#DIV/0!</v>
      </c>
      <c r="L24">
        <f>'Kaufpreis WBF für Eigenbedarf'!K38</f>
        <v>0</v>
      </c>
      <c r="M24" s="161" t="e">
        <f>'Kaufpreis WBF für Eigenbedarf'!L38</f>
        <v>#DIV/0!</v>
      </c>
      <c r="N24" t="e">
        <f>'Kaufpreis WBF für Eigenbedarf'!O38</f>
        <v>#DIV/0!</v>
      </c>
      <c r="O24" s="161" t="e">
        <f>'Kaufpreis WBF für Eigenbedarf'!P38</f>
        <v>#DIV/0!</v>
      </c>
      <c r="P24" t="e">
        <f>'Kaufpreis WBF für Eigenbedarf'!T38</f>
        <v>#DIV/0!</v>
      </c>
      <c r="Q24" s="161" t="e">
        <f>'Kaufpreis WBF für Eigenbedarf'!U38</f>
        <v>#DIV/0!</v>
      </c>
      <c r="R24" s="161" t="e">
        <f>'Kaufpreis WBF für Eigenbedarf'!W38</f>
        <v>#DIV/0!</v>
      </c>
      <c r="S24" s="161" t="e">
        <f>'Kaufpreis WBF für Eigenbedarf'!X38</f>
        <v>#DIV/0!</v>
      </c>
      <c r="T24" s="161" t="e">
        <f>'Kaufpreis WBF für Eigenbedarf'!Y38</f>
        <v>#DIV/0!</v>
      </c>
      <c r="U24">
        <f>IF(A24="","",IF('Kaufpreis WBF für Eigenbedarf'!AA38="Nein","TRUE","FALSE"))</f>
      </c>
      <c r="V24">
        <f>'Kaufpreis WBF für Eigenbedarf'!C38</f>
        <v>0</v>
      </c>
    </row>
    <row r="25" spans="1:22" ht="12.75">
      <c r="A25">
        <f>IF(C25&gt;0,'Kaufpreis WBF für Eigenbedarf'!A39,"")</f>
      </c>
      <c r="B25">
        <f>'Kaufpreis WBF für Eigenbedarf'!B39</f>
        <v>0</v>
      </c>
      <c r="C25" s="160">
        <f>'Kaufpreis WBF für Eigenbedarf'!D39</f>
        <v>0</v>
      </c>
      <c r="D25">
        <f>IF(A25="","",'Allgemeine Angaben'!$E$2)</f>
      </c>
      <c r="E25">
        <f>IF(A25="","",'Allgemeine Angaben'!$E$3)</f>
      </c>
      <c r="F25">
        <f>IF(A25="","",'Allgemeine Angaben'!$E$4)</f>
      </c>
      <c r="G25">
        <f>IF(A25="","",'Allgemeine Angaben'!$E$5)</f>
      </c>
      <c r="H25">
        <f t="shared" si="2"/>
      </c>
      <c r="I25">
        <f t="shared" si="3"/>
      </c>
      <c r="J25">
        <f>IF(A25="","",IF('Kaufpreis WBF für Eigenbedarf'!E39=FALSE,"FALSE","TRUE"))</f>
      </c>
      <c r="K25" s="161" t="e">
        <f>'Kaufpreis WBF für Eigenbedarf'!J39</f>
        <v>#DIV/0!</v>
      </c>
      <c r="L25">
        <f>'Kaufpreis WBF für Eigenbedarf'!K39</f>
        <v>0</v>
      </c>
      <c r="M25" s="161" t="e">
        <f>'Kaufpreis WBF für Eigenbedarf'!L39</f>
        <v>#DIV/0!</v>
      </c>
      <c r="N25" t="e">
        <f>'Kaufpreis WBF für Eigenbedarf'!O39</f>
        <v>#DIV/0!</v>
      </c>
      <c r="O25" s="161" t="e">
        <f>'Kaufpreis WBF für Eigenbedarf'!P39</f>
        <v>#DIV/0!</v>
      </c>
      <c r="P25" t="e">
        <f>'Kaufpreis WBF für Eigenbedarf'!T39</f>
        <v>#DIV/0!</v>
      </c>
      <c r="Q25" s="161" t="e">
        <f>'Kaufpreis WBF für Eigenbedarf'!U39</f>
        <v>#DIV/0!</v>
      </c>
      <c r="R25" s="161" t="e">
        <f>'Kaufpreis WBF für Eigenbedarf'!W39</f>
        <v>#DIV/0!</v>
      </c>
      <c r="S25" s="161" t="e">
        <f>'Kaufpreis WBF für Eigenbedarf'!X39</f>
        <v>#DIV/0!</v>
      </c>
      <c r="T25" s="161" t="e">
        <f>'Kaufpreis WBF für Eigenbedarf'!Y39</f>
        <v>#DIV/0!</v>
      </c>
      <c r="U25">
        <f>IF(A25="","",IF('Kaufpreis WBF für Eigenbedarf'!AA39="Nein","TRUE","FALSE"))</f>
      </c>
      <c r="V25">
        <f>'Kaufpreis WBF für Eigenbedarf'!C39</f>
        <v>0</v>
      </c>
    </row>
    <row r="26" spans="1:22" ht="12.75">
      <c r="A26">
        <f>IF(C26&gt;0,'Kaufpreis WBF für Eigenbedarf'!A40,"")</f>
      </c>
      <c r="B26">
        <f>'Kaufpreis WBF für Eigenbedarf'!B40</f>
        <v>0</v>
      </c>
      <c r="C26" s="160">
        <f>'Kaufpreis WBF für Eigenbedarf'!D40</f>
        <v>0</v>
      </c>
      <c r="D26">
        <f>IF(A26="","",'Allgemeine Angaben'!$E$2)</f>
      </c>
      <c r="E26">
        <f>IF(A26="","",'Allgemeine Angaben'!$E$3)</f>
      </c>
      <c r="F26">
        <f>IF(A26="","",'Allgemeine Angaben'!$E$4)</f>
      </c>
      <c r="G26">
        <f>IF(A26="","",'Allgemeine Angaben'!$E$5)</f>
      </c>
      <c r="H26">
        <f t="shared" si="2"/>
      </c>
      <c r="I26">
        <f t="shared" si="3"/>
      </c>
      <c r="J26">
        <f>IF(A26="","",IF('Kaufpreis WBF für Eigenbedarf'!E40=FALSE,"FALSE","TRUE"))</f>
      </c>
      <c r="K26" s="161" t="e">
        <f>'Kaufpreis WBF für Eigenbedarf'!J40</f>
        <v>#DIV/0!</v>
      </c>
      <c r="L26">
        <f>'Kaufpreis WBF für Eigenbedarf'!K40</f>
        <v>0</v>
      </c>
      <c r="M26" s="161" t="e">
        <f>'Kaufpreis WBF für Eigenbedarf'!L40</f>
        <v>#DIV/0!</v>
      </c>
      <c r="N26" t="e">
        <f>'Kaufpreis WBF für Eigenbedarf'!O40</f>
        <v>#DIV/0!</v>
      </c>
      <c r="O26" s="161" t="e">
        <f>'Kaufpreis WBF für Eigenbedarf'!P40</f>
        <v>#DIV/0!</v>
      </c>
      <c r="P26" t="e">
        <f>'Kaufpreis WBF für Eigenbedarf'!T40</f>
        <v>#DIV/0!</v>
      </c>
      <c r="Q26" s="161" t="e">
        <f>'Kaufpreis WBF für Eigenbedarf'!U40</f>
        <v>#DIV/0!</v>
      </c>
      <c r="R26" s="161" t="e">
        <f>'Kaufpreis WBF für Eigenbedarf'!W40</f>
        <v>#DIV/0!</v>
      </c>
      <c r="S26" s="161" t="e">
        <f>'Kaufpreis WBF für Eigenbedarf'!X40</f>
        <v>#DIV/0!</v>
      </c>
      <c r="T26" s="161" t="e">
        <f>'Kaufpreis WBF für Eigenbedarf'!Y40</f>
        <v>#DIV/0!</v>
      </c>
      <c r="U26">
        <f>IF(A26="","",IF('Kaufpreis WBF für Eigenbedarf'!AA40="Nein","TRUE","FALSE"))</f>
      </c>
      <c r="V26">
        <f>'Kaufpreis WBF für Eigenbedarf'!C40</f>
        <v>0</v>
      </c>
    </row>
    <row r="27" spans="1:22" ht="12.75">
      <c r="A27">
        <f>IF(C27&gt;0,'Kaufpreis WBF für Eigenbedarf'!A41,"")</f>
      </c>
      <c r="B27">
        <f>'Kaufpreis WBF für Eigenbedarf'!B41</f>
        <v>0</v>
      </c>
      <c r="C27" s="160">
        <f>'Kaufpreis WBF für Eigenbedarf'!D41</f>
        <v>0</v>
      </c>
      <c r="D27">
        <f>IF(A27="","",'Allgemeine Angaben'!$E$2)</f>
      </c>
      <c r="E27">
        <f>IF(A27="","",'Allgemeine Angaben'!$E$3)</f>
      </c>
      <c r="F27">
        <f>IF(A27="","",'Allgemeine Angaben'!$E$4)</f>
      </c>
      <c r="G27">
        <f>IF(A27="","",'Allgemeine Angaben'!$E$5)</f>
      </c>
      <c r="H27">
        <f t="shared" si="2"/>
      </c>
      <c r="I27">
        <f t="shared" si="3"/>
      </c>
      <c r="J27">
        <f>IF(A27="","",IF('Kaufpreis WBF für Eigenbedarf'!E41=FALSE,"FALSE","TRUE"))</f>
      </c>
      <c r="K27" s="161" t="e">
        <f>'Kaufpreis WBF für Eigenbedarf'!J41</f>
        <v>#DIV/0!</v>
      </c>
      <c r="L27">
        <f>'Kaufpreis WBF für Eigenbedarf'!K41</f>
        <v>0</v>
      </c>
      <c r="M27" s="161" t="e">
        <f>'Kaufpreis WBF für Eigenbedarf'!L41</f>
        <v>#DIV/0!</v>
      </c>
      <c r="N27" t="e">
        <f>'Kaufpreis WBF für Eigenbedarf'!O41</f>
        <v>#DIV/0!</v>
      </c>
      <c r="O27" s="161" t="e">
        <f>'Kaufpreis WBF für Eigenbedarf'!P41</f>
        <v>#DIV/0!</v>
      </c>
      <c r="P27" t="e">
        <f>'Kaufpreis WBF für Eigenbedarf'!T41</f>
        <v>#DIV/0!</v>
      </c>
      <c r="Q27" s="161" t="e">
        <f>'Kaufpreis WBF für Eigenbedarf'!U41</f>
        <v>#DIV/0!</v>
      </c>
      <c r="R27" s="161" t="e">
        <f>'Kaufpreis WBF für Eigenbedarf'!W41</f>
        <v>#DIV/0!</v>
      </c>
      <c r="S27" s="161" t="e">
        <f>'Kaufpreis WBF für Eigenbedarf'!X41</f>
        <v>#DIV/0!</v>
      </c>
      <c r="T27" s="161" t="e">
        <f>'Kaufpreis WBF für Eigenbedarf'!Y41</f>
        <v>#DIV/0!</v>
      </c>
      <c r="U27">
        <f>IF(A27="","",IF('Kaufpreis WBF für Eigenbedarf'!AA41="Nein","TRUE","FALSE"))</f>
      </c>
      <c r="V27">
        <f>'Kaufpreis WBF für Eigenbedarf'!C41</f>
        <v>0</v>
      </c>
    </row>
    <row r="28" spans="1:22" ht="12.75">
      <c r="A28">
        <f>IF(C28&gt;0,'Kaufpreis WBF für Eigenbedarf'!A42,"")</f>
      </c>
      <c r="B28">
        <f>'Kaufpreis WBF für Eigenbedarf'!B42</f>
        <v>0</v>
      </c>
      <c r="C28" s="160">
        <f>'Kaufpreis WBF für Eigenbedarf'!D42</f>
        <v>0</v>
      </c>
      <c r="D28">
        <f>IF(A28="","",'Allgemeine Angaben'!$E$2)</f>
      </c>
      <c r="E28">
        <f>IF(A28="","",'Allgemeine Angaben'!$E$3)</f>
      </c>
      <c r="F28">
        <f>IF(A28="","",'Allgemeine Angaben'!$E$4)</f>
      </c>
      <c r="G28">
        <f>IF(A28="","",'Allgemeine Angaben'!$E$5)</f>
      </c>
      <c r="H28">
        <f t="shared" si="2"/>
      </c>
      <c r="I28">
        <f t="shared" si="3"/>
      </c>
      <c r="J28">
        <f>IF(A28="","",IF('Kaufpreis WBF für Eigenbedarf'!E42=FALSE,"FALSE","TRUE"))</f>
      </c>
      <c r="K28" s="161" t="e">
        <f>'Kaufpreis WBF für Eigenbedarf'!J42</f>
        <v>#DIV/0!</v>
      </c>
      <c r="L28">
        <f>'Kaufpreis WBF für Eigenbedarf'!K42</f>
        <v>0</v>
      </c>
      <c r="M28" s="161" t="e">
        <f>'Kaufpreis WBF für Eigenbedarf'!L42</f>
        <v>#DIV/0!</v>
      </c>
      <c r="N28" t="e">
        <f>'Kaufpreis WBF für Eigenbedarf'!O42</f>
        <v>#DIV/0!</v>
      </c>
      <c r="O28" s="161" t="e">
        <f>'Kaufpreis WBF für Eigenbedarf'!P42</f>
        <v>#DIV/0!</v>
      </c>
      <c r="P28" t="e">
        <f>'Kaufpreis WBF für Eigenbedarf'!T42</f>
        <v>#DIV/0!</v>
      </c>
      <c r="Q28" s="161" t="e">
        <f>'Kaufpreis WBF für Eigenbedarf'!U42</f>
        <v>#DIV/0!</v>
      </c>
      <c r="R28" s="161" t="e">
        <f>'Kaufpreis WBF für Eigenbedarf'!W42</f>
        <v>#DIV/0!</v>
      </c>
      <c r="S28" s="161" t="e">
        <f>'Kaufpreis WBF für Eigenbedarf'!X42</f>
        <v>#DIV/0!</v>
      </c>
      <c r="T28" s="161" t="e">
        <f>'Kaufpreis WBF für Eigenbedarf'!Y42</f>
        <v>#DIV/0!</v>
      </c>
      <c r="U28">
        <f>IF(A28="","",IF('Kaufpreis WBF für Eigenbedarf'!AA42="Nein","TRUE","FALSE"))</f>
      </c>
      <c r="V28">
        <f>'Kaufpreis WBF für Eigenbedarf'!C42</f>
        <v>0</v>
      </c>
    </row>
    <row r="29" spans="1:22" ht="12.75">
      <c r="A29">
        <f>IF(C29&gt;0,'Kaufpreis WBF für Eigenbedarf'!A43,"")</f>
      </c>
      <c r="B29">
        <f>'Kaufpreis WBF für Eigenbedarf'!B43</f>
        <v>0</v>
      </c>
      <c r="C29" s="160">
        <f>'Kaufpreis WBF für Eigenbedarf'!D43</f>
        <v>0</v>
      </c>
      <c r="D29">
        <f>IF(A29="","",'Allgemeine Angaben'!$E$2)</f>
      </c>
      <c r="E29">
        <f>IF(A29="","",'Allgemeine Angaben'!$E$3)</f>
      </c>
      <c r="F29">
        <f>IF(A29="","",'Allgemeine Angaben'!$E$4)</f>
      </c>
      <c r="G29">
        <f>IF(A29="","",'Allgemeine Angaben'!$E$5)</f>
      </c>
      <c r="H29">
        <f t="shared" si="2"/>
      </c>
      <c r="I29">
        <f t="shared" si="3"/>
      </c>
      <c r="J29">
        <f>IF(A29="","",IF('Kaufpreis WBF für Eigenbedarf'!E43=FALSE,"FALSE","TRUE"))</f>
      </c>
      <c r="K29" s="161" t="e">
        <f>'Kaufpreis WBF für Eigenbedarf'!J43</f>
        <v>#DIV/0!</v>
      </c>
      <c r="L29">
        <f>'Kaufpreis WBF für Eigenbedarf'!K43</f>
        <v>0</v>
      </c>
      <c r="M29" s="161" t="e">
        <f>'Kaufpreis WBF für Eigenbedarf'!L43</f>
        <v>#DIV/0!</v>
      </c>
      <c r="N29" t="e">
        <f>'Kaufpreis WBF für Eigenbedarf'!O43</f>
        <v>#DIV/0!</v>
      </c>
      <c r="O29" s="161" t="e">
        <f>'Kaufpreis WBF für Eigenbedarf'!P43</f>
        <v>#DIV/0!</v>
      </c>
      <c r="P29" t="e">
        <f>'Kaufpreis WBF für Eigenbedarf'!T43</f>
        <v>#DIV/0!</v>
      </c>
      <c r="Q29" s="161" t="e">
        <f>'Kaufpreis WBF für Eigenbedarf'!U43</f>
        <v>#DIV/0!</v>
      </c>
      <c r="R29" s="161" t="e">
        <f>'Kaufpreis WBF für Eigenbedarf'!W43</f>
        <v>#DIV/0!</v>
      </c>
      <c r="S29" s="161" t="e">
        <f>'Kaufpreis WBF für Eigenbedarf'!X43</f>
        <v>#DIV/0!</v>
      </c>
      <c r="T29" s="161" t="e">
        <f>'Kaufpreis WBF für Eigenbedarf'!Y43</f>
        <v>#DIV/0!</v>
      </c>
      <c r="U29">
        <f>IF(A29="","",IF('Kaufpreis WBF für Eigenbedarf'!AA43="Nein","TRUE","FALSE"))</f>
      </c>
      <c r="V29">
        <f>'Kaufpreis WBF für Eigenbedarf'!C43</f>
        <v>0</v>
      </c>
    </row>
    <row r="30" spans="1:22" ht="12.75">
      <c r="A30">
        <f>IF(C30&gt;0,'Kaufpreis WBF für Eigenbedarf'!A44,"")</f>
      </c>
      <c r="B30">
        <f>'Kaufpreis WBF für Eigenbedarf'!B44</f>
        <v>0</v>
      </c>
      <c r="C30" s="160">
        <f>'Kaufpreis WBF für Eigenbedarf'!D44</f>
        <v>0</v>
      </c>
      <c r="D30">
        <f>IF(A30="","",'Allgemeine Angaben'!$E$2)</f>
      </c>
      <c r="E30">
        <f>IF(A30="","",'Allgemeine Angaben'!$E$3)</f>
      </c>
      <c r="F30">
        <f>IF(A30="","",'Allgemeine Angaben'!$E$4)</f>
      </c>
      <c r="G30">
        <f>IF(A30="","",'Allgemeine Angaben'!$E$5)</f>
      </c>
      <c r="H30">
        <f t="shared" si="2"/>
      </c>
      <c r="I30">
        <f t="shared" si="3"/>
      </c>
      <c r="J30">
        <f>IF(A30="","",IF('Kaufpreis WBF für Eigenbedarf'!E44=FALSE,"FALSE","TRUE"))</f>
      </c>
      <c r="K30" s="161" t="e">
        <f>'Kaufpreis WBF für Eigenbedarf'!J44</f>
        <v>#DIV/0!</v>
      </c>
      <c r="L30">
        <f>'Kaufpreis WBF für Eigenbedarf'!K44</f>
        <v>0</v>
      </c>
      <c r="M30" s="161" t="e">
        <f>'Kaufpreis WBF für Eigenbedarf'!L44</f>
        <v>#DIV/0!</v>
      </c>
      <c r="N30" t="e">
        <f>'Kaufpreis WBF für Eigenbedarf'!O44</f>
        <v>#DIV/0!</v>
      </c>
      <c r="O30" s="161" t="e">
        <f>'Kaufpreis WBF für Eigenbedarf'!P44</f>
        <v>#DIV/0!</v>
      </c>
      <c r="P30" t="e">
        <f>'Kaufpreis WBF für Eigenbedarf'!T44</f>
        <v>#DIV/0!</v>
      </c>
      <c r="Q30" s="161" t="e">
        <f>'Kaufpreis WBF für Eigenbedarf'!U44</f>
        <v>#DIV/0!</v>
      </c>
      <c r="R30" s="161" t="e">
        <f>'Kaufpreis WBF für Eigenbedarf'!W44</f>
        <v>#DIV/0!</v>
      </c>
      <c r="S30" s="161" t="e">
        <f>'Kaufpreis WBF für Eigenbedarf'!X44</f>
        <v>#DIV/0!</v>
      </c>
      <c r="T30" s="161" t="e">
        <f>'Kaufpreis WBF für Eigenbedarf'!Y44</f>
        <v>#DIV/0!</v>
      </c>
      <c r="U30">
        <f>IF(A30="","",IF('Kaufpreis WBF für Eigenbedarf'!AA44="Nein","TRUE","FALSE"))</f>
      </c>
      <c r="V30">
        <f>'Kaufpreis WBF für Eigenbedarf'!C44</f>
        <v>0</v>
      </c>
    </row>
    <row r="31" spans="1:22" ht="12.75">
      <c r="A31">
        <f>IF(C31&gt;0,'Kaufpreis WBF für Eigenbedarf'!A45,"")</f>
      </c>
      <c r="B31">
        <f>'Kaufpreis WBF für Eigenbedarf'!B45</f>
        <v>0</v>
      </c>
      <c r="C31" s="160">
        <f>'Kaufpreis WBF für Eigenbedarf'!D45</f>
        <v>0</v>
      </c>
      <c r="D31">
        <f>IF(A31="","",'Allgemeine Angaben'!$E$2)</f>
      </c>
      <c r="E31">
        <f>IF(A31="","",'Allgemeine Angaben'!$E$3)</f>
      </c>
      <c r="F31">
        <f>IF(A31="","",'Allgemeine Angaben'!$E$4)</f>
      </c>
      <c r="G31">
        <f>IF(A31="","",'Allgemeine Angaben'!$E$5)</f>
      </c>
      <c r="H31">
        <f t="shared" si="2"/>
      </c>
      <c r="I31">
        <f t="shared" si="3"/>
      </c>
      <c r="J31">
        <f>IF(A31="","",IF('Kaufpreis WBF für Eigenbedarf'!E45=FALSE,"FALSE","TRUE"))</f>
      </c>
      <c r="K31" s="161" t="e">
        <f>'Kaufpreis WBF für Eigenbedarf'!J45</f>
        <v>#DIV/0!</v>
      </c>
      <c r="L31">
        <f>'Kaufpreis WBF für Eigenbedarf'!K45</f>
        <v>0</v>
      </c>
      <c r="M31" s="161" t="e">
        <f>'Kaufpreis WBF für Eigenbedarf'!L45</f>
        <v>#DIV/0!</v>
      </c>
      <c r="N31" t="e">
        <f>'Kaufpreis WBF für Eigenbedarf'!O45</f>
        <v>#DIV/0!</v>
      </c>
      <c r="O31" s="161" t="e">
        <f>'Kaufpreis WBF für Eigenbedarf'!P45</f>
        <v>#DIV/0!</v>
      </c>
      <c r="P31" t="e">
        <f>'Kaufpreis WBF für Eigenbedarf'!T45</f>
        <v>#DIV/0!</v>
      </c>
      <c r="Q31" s="161" t="e">
        <f>'Kaufpreis WBF für Eigenbedarf'!U45</f>
        <v>#DIV/0!</v>
      </c>
      <c r="R31" s="161" t="e">
        <f>'Kaufpreis WBF für Eigenbedarf'!W45</f>
        <v>#DIV/0!</v>
      </c>
      <c r="S31" s="161" t="e">
        <f>'Kaufpreis WBF für Eigenbedarf'!X45</f>
        <v>#DIV/0!</v>
      </c>
      <c r="T31" s="161" t="e">
        <f>'Kaufpreis WBF für Eigenbedarf'!Y45</f>
        <v>#DIV/0!</v>
      </c>
      <c r="U31">
        <f>IF(A31="","",IF('Kaufpreis WBF für Eigenbedarf'!AA45="Nein","TRUE","FALSE"))</f>
      </c>
      <c r="V31">
        <f>'Kaufpreis WBF für Eigenbedarf'!C45</f>
        <v>0</v>
      </c>
    </row>
    <row r="32" spans="1:22" ht="12.75">
      <c r="A32">
        <f>IF(C32&gt;0,'Kaufpreis WBF für Eigenbedarf'!A46,"")</f>
      </c>
      <c r="B32">
        <f>'Kaufpreis WBF für Eigenbedarf'!B46</f>
        <v>0</v>
      </c>
      <c r="C32" s="160">
        <f>'Kaufpreis WBF für Eigenbedarf'!D46</f>
        <v>0</v>
      </c>
      <c r="D32">
        <f>IF(A32="","",'Allgemeine Angaben'!$E$2)</f>
      </c>
      <c r="E32">
        <f>IF(A32="","",'Allgemeine Angaben'!$E$3)</f>
      </c>
      <c r="F32">
        <f>IF(A32="","",'Allgemeine Angaben'!$E$4)</f>
      </c>
      <c r="G32">
        <f>IF(A32="","",'Allgemeine Angaben'!$E$5)</f>
      </c>
      <c r="H32">
        <f t="shared" si="2"/>
      </c>
      <c r="I32">
        <f t="shared" si="3"/>
      </c>
      <c r="J32">
        <f>IF(A32="","",IF('Kaufpreis WBF für Eigenbedarf'!E46=FALSE,"FALSE","TRUE"))</f>
      </c>
      <c r="K32" s="161" t="e">
        <f>'Kaufpreis WBF für Eigenbedarf'!J46</f>
        <v>#DIV/0!</v>
      </c>
      <c r="L32">
        <f>'Kaufpreis WBF für Eigenbedarf'!K46</f>
        <v>0</v>
      </c>
      <c r="M32" s="161" t="e">
        <f>'Kaufpreis WBF für Eigenbedarf'!L46</f>
        <v>#DIV/0!</v>
      </c>
      <c r="N32" t="e">
        <f>'Kaufpreis WBF für Eigenbedarf'!O46</f>
        <v>#DIV/0!</v>
      </c>
      <c r="O32" s="161" t="e">
        <f>'Kaufpreis WBF für Eigenbedarf'!P46</f>
        <v>#DIV/0!</v>
      </c>
      <c r="P32" t="e">
        <f>'Kaufpreis WBF für Eigenbedarf'!T46</f>
        <v>#DIV/0!</v>
      </c>
      <c r="Q32" s="161" t="e">
        <f>'Kaufpreis WBF für Eigenbedarf'!U46</f>
        <v>#DIV/0!</v>
      </c>
      <c r="R32" s="161" t="e">
        <f>'Kaufpreis WBF für Eigenbedarf'!W46</f>
        <v>#DIV/0!</v>
      </c>
      <c r="S32" s="161" t="e">
        <f>'Kaufpreis WBF für Eigenbedarf'!X46</f>
        <v>#DIV/0!</v>
      </c>
      <c r="T32" s="161" t="e">
        <f>'Kaufpreis WBF für Eigenbedarf'!Y46</f>
        <v>#DIV/0!</v>
      </c>
      <c r="U32">
        <f>IF(A32="","",IF('Kaufpreis WBF für Eigenbedarf'!AA46="Nein","TRUE","FALSE"))</f>
      </c>
      <c r="V32">
        <f>'Kaufpreis WBF für Eigenbedarf'!C46</f>
        <v>0</v>
      </c>
    </row>
    <row r="33" spans="1:22" ht="12.75">
      <c r="A33">
        <f>IF(C33&gt;0,'Kaufpreis WBF für Eigenbedarf'!A47,"")</f>
      </c>
      <c r="B33">
        <f>'Kaufpreis WBF für Eigenbedarf'!B47</f>
        <v>0</v>
      </c>
      <c r="C33" s="160">
        <f>'Kaufpreis WBF für Eigenbedarf'!D47</f>
        <v>0</v>
      </c>
      <c r="D33">
        <f>IF(A33="","",'Allgemeine Angaben'!$E$2)</f>
      </c>
      <c r="E33">
        <f>IF(A33="","",'Allgemeine Angaben'!$E$3)</f>
      </c>
      <c r="F33">
        <f>IF(A33="","",'Allgemeine Angaben'!$E$4)</f>
      </c>
      <c r="G33">
        <f>IF(A33="","",'Allgemeine Angaben'!$E$5)</f>
      </c>
      <c r="H33">
        <f t="shared" si="2"/>
      </c>
      <c r="I33">
        <f t="shared" si="3"/>
      </c>
      <c r="J33">
        <f>IF(A33="","",IF('Kaufpreis WBF für Eigenbedarf'!E47=FALSE,"FALSE","TRUE"))</f>
      </c>
      <c r="K33" s="161" t="e">
        <f>'Kaufpreis WBF für Eigenbedarf'!J47</f>
        <v>#DIV/0!</v>
      </c>
      <c r="L33">
        <f>'Kaufpreis WBF für Eigenbedarf'!K47</f>
        <v>0</v>
      </c>
      <c r="M33" s="161" t="e">
        <f>'Kaufpreis WBF für Eigenbedarf'!L47</f>
        <v>#DIV/0!</v>
      </c>
      <c r="N33" t="e">
        <f>'Kaufpreis WBF für Eigenbedarf'!O47</f>
        <v>#DIV/0!</v>
      </c>
      <c r="O33" s="161" t="e">
        <f>'Kaufpreis WBF für Eigenbedarf'!P47</f>
        <v>#DIV/0!</v>
      </c>
      <c r="P33" t="e">
        <f>'Kaufpreis WBF für Eigenbedarf'!T47</f>
        <v>#DIV/0!</v>
      </c>
      <c r="Q33" s="161" t="e">
        <f>'Kaufpreis WBF für Eigenbedarf'!U47</f>
        <v>#DIV/0!</v>
      </c>
      <c r="R33" s="161" t="e">
        <f>'Kaufpreis WBF für Eigenbedarf'!W47</f>
        <v>#DIV/0!</v>
      </c>
      <c r="S33" s="161" t="e">
        <f>'Kaufpreis WBF für Eigenbedarf'!X47</f>
        <v>#DIV/0!</v>
      </c>
      <c r="T33" s="161" t="e">
        <f>'Kaufpreis WBF für Eigenbedarf'!Y47</f>
        <v>#DIV/0!</v>
      </c>
      <c r="U33">
        <f>IF(A33="","",IF('Kaufpreis WBF für Eigenbedarf'!AA47="Nein","TRUE","FALSE"))</f>
      </c>
      <c r="V33">
        <f>'Kaufpreis WBF für Eigenbedarf'!C47</f>
        <v>0</v>
      </c>
    </row>
    <row r="34" spans="1:22" ht="12.75">
      <c r="A34">
        <f>IF(C34&gt;0,'Kaufpreis WBF für Eigenbedarf'!A48,"")</f>
      </c>
      <c r="B34">
        <f>'Kaufpreis WBF für Eigenbedarf'!B48</f>
        <v>0</v>
      </c>
      <c r="C34" s="160">
        <f>'Kaufpreis WBF für Eigenbedarf'!D48</f>
        <v>0</v>
      </c>
      <c r="D34">
        <f>IF(A34="","",'Allgemeine Angaben'!$E$2)</f>
      </c>
      <c r="E34">
        <f>IF(A34="","",'Allgemeine Angaben'!$E$3)</f>
      </c>
      <c r="F34">
        <f>IF(A34="","",'Allgemeine Angaben'!$E$4)</f>
      </c>
      <c r="G34">
        <f>IF(A34="","",'Allgemeine Angaben'!$E$5)</f>
      </c>
      <c r="H34">
        <f t="shared" si="2"/>
      </c>
      <c r="I34">
        <f t="shared" si="3"/>
      </c>
      <c r="J34">
        <f>IF(A34="","",IF('Kaufpreis WBF für Eigenbedarf'!E48=FALSE,"FALSE","TRUE"))</f>
      </c>
      <c r="K34" s="161" t="e">
        <f>'Kaufpreis WBF für Eigenbedarf'!J48</f>
        <v>#DIV/0!</v>
      </c>
      <c r="L34">
        <f>'Kaufpreis WBF für Eigenbedarf'!K48</f>
        <v>0</v>
      </c>
      <c r="M34" s="161" t="e">
        <f>'Kaufpreis WBF für Eigenbedarf'!L48</f>
        <v>#DIV/0!</v>
      </c>
      <c r="N34" t="e">
        <f>'Kaufpreis WBF für Eigenbedarf'!O48</f>
        <v>#DIV/0!</v>
      </c>
      <c r="O34" s="161" t="e">
        <f>'Kaufpreis WBF für Eigenbedarf'!P48</f>
        <v>#DIV/0!</v>
      </c>
      <c r="P34" t="e">
        <f>'Kaufpreis WBF für Eigenbedarf'!T48</f>
        <v>#DIV/0!</v>
      </c>
      <c r="Q34" s="161" t="e">
        <f>'Kaufpreis WBF für Eigenbedarf'!U48</f>
        <v>#DIV/0!</v>
      </c>
      <c r="R34" s="161" t="e">
        <f>'Kaufpreis WBF für Eigenbedarf'!W48</f>
        <v>#DIV/0!</v>
      </c>
      <c r="S34" s="161" t="e">
        <f>'Kaufpreis WBF für Eigenbedarf'!X48</f>
        <v>#DIV/0!</v>
      </c>
      <c r="T34" s="161" t="e">
        <f>'Kaufpreis WBF für Eigenbedarf'!Y48</f>
        <v>#DIV/0!</v>
      </c>
      <c r="U34">
        <f>IF(A34="","",IF('Kaufpreis WBF für Eigenbedarf'!AA48="Nein","TRUE","FALSE"))</f>
      </c>
      <c r="V34">
        <f>'Kaufpreis WBF für Eigenbedarf'!C48</f>
        <v>0</v>
      </c>
    </row>
    <row r="35" spans="1:22" ht="12.75">
      <c r="A35">
        <f>IF(C35&gt;0,'Kaufpreis WBF für Eigenbedarf'!A49,"")</f>
      </c>
      <c r="B35">
        <f>'Kaufpreis WBF für Eigenbedarf'!B49</f>
        <v>0</v>
      </c>
      <c r="C35" s="160">
        <f>'Kaufpreis WBF für Eigenbedarf'!D49</f>
        <v>0</v>
      </c>
      <c r="D35">
        <f>IF(A35="","",'Allgemeine Angaben'!$E$2)</f>
      </c>
      <c r="E35">
        <f>IF(A35="","",'Allgemeine Angaben'!$E$3)</f>
      </c>
      <c r="F35">
        <f>IF(A35="","",'Allgemeine Angaben'!$E$4)</f>
      </c>
      <c r="G35">
        <f>IF(A35="","",'Allgemeine Angaben'!$E$5)</f>
      </c>
      <c r="H35">
        <f t="shared" si="2"/>
      </c>
      <c r="I35">
        <f t="shared" si="3"/>
      </c>
      <c r="J35">
        <f>IF(A35="","",IF('Kaufpreis WBF für Eigenbedarf'!E49=FALSE,"FALSE","TRUE"))</f>
      </c>
      <c r="K35" s="161" t="e">
        <f>'Kaufpreis WBF für Eigenbedarf'!J49</f>
        <v>#DIV/0!</v>
      </c>
      <c r="L35">
        <f>'Kaufpreis WBF für Eigenbedarf'!K49</f>
        <v>0</v>
      </c>
      <c r="M35" s="161" t="e">
        <f>'Kaufpreis WBF für Eigenbedarf'!L49</f>
        <v>#DIV/0!</v>
      </c>
      <c r="N35" t="e">
        <f>'Kaufpreis WBF für Eigenbedarf'!O49</f>
        <v>#DIV/0!</v>
      </c>
      <c r="O35" s="161" t="e">
        <f>'Kaufpreis WBF für Eigenbedarf'!P49</f>
        <v>#DIV/0!</v>
      </c>
      <c r="P35" t="e">
        <f>'Kaufpreis WBF für Eigenbedarf'!T49</f>
        <v>#DIV/0!</v>
      </c>
      <c r="Q35" s="161" t="e">
        <f>'Kaufpreis WBF für Eigenbedarf'!U49</f>
        <v>#DIV/0!</v>
      </c>
      <c r="R35" s="161" t="e">
        <f>'Kaufpreis WBF für Eigenbedarf'!W49</f>
        <v>#DIV/0!</v>
      </c>
      <c r="S35" s="161" t="e">
        <f>'Kaufpreis WBF für Eigenbedarf'!X49</f>
        <v>#DIV/0!</v>
      </c>
      <c r="T35" s="161" t="e">
        <f>'Kaufpreis WBF für Eigenbedarf'!Y49</f>
        <v>#DIV/0!</v>
      </c>
      <c r="U35">
        <f>IF(A35="","",IF('Kaufpreis WBF für Eigenbedarf'!AA49="Nein","TRUE","FALSE"))</f>
      </c>
      <c r="V35">
        <f>'Kaufpreis WBF für Eigenbedarf'!C49</f>
        <v>0</v>
      </c>
    </row>
    <row r="36" spans="1:22" ht="12.75">
      <c r="A36">
        <f>IF(C36&gt;0,'Kaufpreis WBF für Eigenbedarf'!A50,"")</f>
      </c>
      <c r="B36">
        <f>'Kaufpreis WBF für Eigenbedarf'!B50</f>
        <v>0</v>
      </c>
      <c r="C36" s="160">
        <f>'Kaufpreis WBF für Eigenbedarf'!D50</f>
        <v>0</v>
      </c>
      <c r="D36">
        <f>IF(A36="","",'Allgemeine Angaben'!$E$2)</f>
      </c>
      <c r="E36">
        <f>IF(A36="","",'Allgemeine Angaben'!$E$3)</f>
      </c>
      <c r="F36">
        <f>IF(A36="","",'Allgemeine Angaben'!$E$4)</f>
      </c>
      <c r="G36">
        <f>IF(A36="","",'Allgemeine Angaben'!$E$5)</f>
      </c>
      <c r="H36">
        <f t="shared" si="2"/>
      </c>
      <c r="I36">
        <f t="shared" si="3"/>
      </c>
      <c r="J36">
        <f>IF(A36="","",IF('Kaufpreis WBF für Eigenbedarf'!E50=FALSE,"FALSE","TRUE"))</f>
      </c>
      <c r="K36" s="161" t="e">
        <f>'Kaufpreis WBF für Eigenbedarf'!J50</f>
        <v>#DIV/0!</v>
      </c>
      <c r="L36">
        <f>'Kaufpreis WBF für Eigenbedarf'!K50</f>
        <v>0</v>
      </c>
      <c r="M36" s="161" t="e">
        <f>'Kaufpreis WBF für Eigenbedarf'!L50</f>
        <v>#DIV/0!</v>
      </c>
      <c r="N36" t="e">
        <f>'Kaufpreis WBF für Eigenbedarf'!O50</f>
        <v>#DIV/0!</v>
      </c>
      <c r="O36" s="161" t="e">
        <f>'Kaufpreis WBF für Eigenbedarf'!P50</f>
        <v>#DIV/0!</v>
      </c>
      <c r="P36" t="e">
        <f>'Kaufpreis WBF für Eigenbedarf'!T50</f>
        <v>#DIV/0!</v>
      </c>
      <c r="Q36" s="161" t="e">
        <f>'Kaufpreis WBF für Eigenbedarf'!U50</f>
        <v>#DIV/0!</v>
      </c>
      <c r="R36" s="161" t="e">
        <f>'Kaufpreis WBF für Eigenbedarf'!W50</f>
        <v>#DIV/0!</v>
      </c>
      <c r="S36" s="161" t="e">
        <f>'Kaufpreis WBF für Eigenbedarf'!X50</f>
        <v>#DIV/0!</v>
      </c>
      <c r="T36" s="161" t="e">
        <f>'Kaufpreis WBF für Eigenbedarf'!Y50</f>
        <v>#DIV/0!</v>
      </c>
      <c r="U36">
        <f>IF(A36="","",IF('Kaufpreis WBF für Eigenbedarf'!AA50="Nein","TRUE","FALSE"))</f>
      </c>
      <c r="V36">
        <f>'Kaufpreis WBF für Eigenbedarf'!C50</f>
        <v>0</v>
      </c>
    </row>
    <row r="37" spans="1:22" ht="12.75">
      <c r="A37">
        <f>IF(C37&gt;0,'Kaufpreis WBF für Eigenbedarf'!A51,"")</f>
      </c>
      <c r="B37">
        <f>'Kaufpreis WBF für Eigenbedarf'!B51</f>
        <v>0</v>
      </c>
      <c r="C37" s="160">
        <f>'Kaufpreis WBF für Eigenbedarf'!D51</f>
        <v>0</v>
      </c>
      <c r="D37">
        <f>IF(A37="","",'Allgemeine Angaben'!$E$2)</f>
      </c>
      <c r="E37">
        <f>IF(A37="","",'Allgemeine Angaben'!$E$3)</f>
      </c>
      <c r="F37">
        <f>IF(A37="","",'Allgemeine Angaben'!$E$4)</f>
      </c>
      <c r="G37">
        <f>IF(A37="","",'Allgemeine Angaben'!$E$5)</f>
      </c>
      <c r="H37">
        <f t="shared" si="2"/>
      </c>
      <c r="I37">
        <f t="shared" si="3"/>
      </c>
      <c r="J37">
        <f>IF(A37="","",IF('Kaufpreis WBF für Eigenbedarf'!E51=FALSE,"FALSE","TRUE"))</f>
      </c>
      <c r="K37" s="161" t="e">
        <f>'Kaufpreis WBF für Eigenbedarf'!J51</f>
        <v>#DIV/0!</v>
      </c>
      <c r="L37">
        <f>'Kaufpreis WBF für Eigenbedarf'!K51</f>
        <v>0</v>
      </c>
      <c r="M37" s="161" t="e">
        <f>'Kaufpreis WBF für Eigenbedarf'!L51</f>
        <v>#DIV/0!</v>
      </c>
      <c r="N37" t="e">
        <f>'Kaufpreis WBF für Eigenbedarf'!O51</f>
        <v>#DIV/0!</v>
      </c>
      <c r="O37" s="161" t="e">
        <f>'Kaufpreis WBF für Eigenbedarf'!P51</f>
        <v>#DIV/0!</v>
      </c>
      <c r="P37" t="e">
        <f>'Kaufpreis WBF für Eigenbedarf'!T51</f>
        <v>#DIV/0!</v>
      </c>
      <c r="Q37" s="161" t="e">
        <f>'Kaufpreis WBF für Eigenbedarf'!U51</f>
        <v>#DIV/0!</v>
      </c>
      <c r="R37" s="161" t="e">
        <f>'Kaufpreis WBF für Eigenbedarf'!W51</f>
        <v>#DIV/0!</v>
      </c>
      <c r="S37" s="161" t="e">
        <f>'Kaufpreis WBF für Eigenbedarf'!X51</f>
        <v>#DIV/0!</v>
      </c>
      <c r="T37" s="161" t="e">
        <f>'Kaufpreis WBF für Eigenbedarf'!Y51</f>
        <v>#DIV/0!</v>
      </c>
      <c r="U37">
        <f>IF(A37="","",IF('Kaufpreis WBF für Eigenbedarf'!AA51="Nein","TRUE","FALSE"))</f>
      </c>
      <c r="V37">
        <f>'Kaufpreis WBF für Eigenbedarf'!C51</f>
        <v>0</v>
      </c>
    </row>
    <row r="38" spans="1:22" ht="12.75">
      <c r="A38">
        <f>IF(C38&gt;0,'Kaufpreis WBF für Eigenbedarf'!A52,"")</f>
      </c>
      <c r="B38">
        <f>'Kaufpreis WBF für Eigenbedarf'!B52</f>
        <v>0</v>
      </c>
      <c r="C38" s="160">
        <f>'Kaufpreis WBF für Eigenbedarf'!D52</f>
        <v>0</v>
      </c>
      <c r="D38">
        <f>IF(A38="","",'Allgemeine Angaben'!$E$2)</f>
      </c>
      <c r="E38">
        <f>IF(A38="","",'Allgemeine Angaben'!$E$3)</f>
      </c>
      <c r="F38">
        <f>IF(A38="","",'Allgemeine Angaben'!$E$4)</f>
      </c>
      <c r="G38">
        <f>IF(A38="","",'Allgemeine Angaben'!$E$5)</f>
      </c>
      <c r="H38">
        <f t="shared" si="2"/>
      </c>
      <c r="I38">
        <f t="shared" si="3"/>
      </c>
      <c r="J38">
        <f>IF(A38="","",IF('Kaufpreis WBF für Eigenbedarf'!E52=FALSE,"FALSE","TRUE"))</f>
      </c>
      <c r="K38" s="161" t="e">
        <f>'Kaufpreis WBF für Eigenbedarf'!J52</f>
        <v>#DIV/0!</v>
      </c>
      <c r="L38">
        <f>'Kaufpreis WBF für Eigenbedarf'!K52</f>
        <v>0</v>
      </c>
      <c r="M38" s="161" t="e">
        <f>'Kaufpreis WBF für Eigenbedarf'!L52</f>
        <v>#DIV/0!</v>
      </c>
      <c r="N38" t="e">
        <f>'Kaufpreis WBF für Eigenbedarf'!O52</f>
        <v>#DIV/0!</v>
      </c>
      <c r="O38" s="161" t="e">
        <f>'Kaufpreis WBF für Eigenbedarf'!P52</f>
        <v>#DIV/0!</v>
      </c>
      <c r="P38" t="e">
        <f>'Kaufpreis WBF für Eigenbedarf'!T52</f>
        <v>#DIV/0!</v>
      </c>
      <c r="Q38" s="161" t="e">
        <f>'Kaufpreis WBF für Eigenbedarf'!U52</f>
        <v>#DIV/0!</v>
      </c>
      <c r="R38" s="161" t="e">
        <f>'Kaufpreis WBF für Eigenbedarf'!W52</f>
        <v>#DIV/0!</v>
      </c>
      <c r="S38" s="161" t="e">
        <f>'Kaufpreis WBF für Eigenbedarf'!X52</f>
        <v>#DIV/0!</v>
      </c>
      <c r="T38" s="161" t="e">
        <f>'Kaufpreis WBF für Eigenbedarf'!Y52</f>
        <v>#DIV/0!</v>
      </c>
      <c r="U38">
        <f>IF(A38="","",IF('Kaufpreis WBF für Eigenbedarf'!AA52="Nein","TRUE","FALSE"))</f>
      </c>
      <c r="V38">
        <f>'Kaufpreis WBF für Eigenbedarf'!C52</f>
        <v>0</v>
      </c>
    </row>
    <row r="39" spans="1:22" ht="12.75">
      <c r="A39">
        <f>IF(C39&gt;0,'Kaufpreis WBF für Eigenbedarf'!A53,"")</f>
      </c>
      <c r="B39">
        <f>'Kaufpreis WBF für Eigenbedarf'!B53</f>
        <v>0</v>
      </c>
      <c r="C39" s="160">
        <f>'Kaufpreis WBF für Eigenbedarf'!D53</f>
        <v>0</v>
      </c>
      <c r="D39">
        <f>IF(A39="","",'Allgemeine Angaben'!$E$2)</f>
      </c>
      <c r="E39">
        <f>IF(A39="","",'Allgemeine Angaben'!$E$3)</f>
      </c>
      <c r="F39">
        <f>IF(A39="","",'Allgemeine Angaben'!$E$4)</f>
      </c>
      <c r="G39">
        <f>IF(A39="","",'Allgemeine Angaben'!$E$5)</f>
      </c>
      <c r="H39">
        <f t="shared" si="2"/>
      </c>
      <c r="I39">
        <f t="shared" si="3"/>
      </c>
      <c r="J39">
        <f>IF(A39="","",IF('Kaufpreis WBF für Eigenbedarf'!E53=FALSE,"FALSE","TRUE"))</f>
      </c>
      <c r="K39" s="161" t="e">
        <f>'Kaufpreis WBF für Eigenbedarf'!J53</f>
        <v>#DIV/0!</v>
      </c>
      <c r="L39">
        <f>'Kaufpreis WBF für Eigenbedarf'!K53</f>
        <v>0</v>
      </c>
      <c r="M39" s="161" t="e">
        <f>'Kaufpreis WBF für Eigenbedarf'!L53</f>
        <v>#DIV/0!</v>
      </c>
      <c r="N39" t="e">
        <f>'Kaufpreis WBF für Eigenbedarf'!O53</f>
        <v>#DIV/0!</v>
      </c>
      <c r="O39" s="161" t="e">
        <f>'Kaufpreis WBF für Eigenbedarf'!P53</f>
        <v>#DIV/0!</v>
      </c>
      <c r="P39" t="e">
        <f>'Kaufpreis WBF für Eigenbedarf'!T53</f>
        <v>#DIV/0!</v>
      </c>
      <c r="Q39" s="161" t="e">
        <f>'Kaufpreis WBF für Eigenbedarf'!U53</f>
        <v>#DIV/0!</v>
      </c>
      <c r="R39" s="161" t="e">
        <f>'Kaufpreis WBF für Eigenbedarf'!W53</f>
        <v>#DIV/0!</v>
      </c>
      <c r="S39" s="161" t="e">
        <f>'Kaufpreis WBF für Eigenbedarf'!X53</f>
        <v>#DIV/0!</v>
      </c>
      <c r="T39" s="161" t="e">
        <f>'Kaufpreis WBF für Eigenbedarf'!Y53</f>
        <v>#DIV/0!</v>
      </c>
      <c r="U39">
        <f>IF(A39="","",IF('Kaufpreis WBF für Eigenbedarf'!AA53="Nein","TRUE","FALSE"))</f>
      </c>
      <c r="V39">
        <f>'Kaufpreis WBF für Eigenbedarf'!C53</f>
        <v>0</v>
      </c>
    </row>
    <row r="40" spans="1:22" ht="12.75">
      <c r="A40">
        <f>IF(C40&gt;0,'Kaufpreis WBF für Eigenbedarf'!A54,"")</f>
      </c>
      <c r="B40">
        <f>'Kaufpreis WBF für Eigenbedarf'!B54</f>
        <v>0</v>
      </c>
      <c r="C40" s="160">
        <f>'Kaufpreis WBF für Eigenbedarf'!D54</f>
        <v>0</v>
      </c>
      <c r="D40">
        <f>IF(A40="","",'Allgemeine Angaben'!$E$2)</f>
      </c>
      <c r="E40">
        <f>IF(A40="","",'Allgemeine Angaben'!$E$3)</f>
      </c>
      <c r="F40">
        <f>IF(A40="","",'Allgemeine Angaben'!$E$4)</f>
      </c>
      <c r="G40">
        <f>IF(A40="","",'Allgemeine Angaben'!$E$5)</f>
      </c>
      <c r="H40">
        <f t="shared" si="2"/>
      </c>
      <c r="I40">
        <f t="shared" si="3"/>
      </c>
      <c r="J40">
        <f>IF(A40="","",IF('Kaufpreis WBF für Eigenbedarf'!E54=FALSE,"FALSE","TRUE"))</f>
      </c>
      <c r="K40" s="161" t="e">
        <f>'Kaufpreis WBF für Eigenbedarf'!J54</f>
        <v>#DIV/0!</v>
      </c>
      <c r="L40">
        <f>'Kaufpreis WBF für Eigenbedarf'!K54</f>
        <v>0</v>
      </c>
      <c r="M40" s="161" t="e">
        <f>'Kaufpreis WBF für Eigenbedarf'!L54</f>
        <v>#DIV/0!</v>
      </c>
      <c r="N40" t="e">
        <f>'Kaufpreis WBF für Eigenbedarf'!O54</f>
        <v>#DIV/0!</v>
      </c>
      <c r="O40" s="161" t="e">
        <f>'Kaufpreis WBF für Eigenbedarf'!P54</f>
        <v>#DIV/0!</v>
      </c>
      <c r="P40" t="e">
        <f>'Kaufpreis WBF für Eigenbedarf'!T54</f>
        <v>#DIV/0!</v>
      </c>
      <c r="Q40" s="161" t="e">
        <f>'Kaufpreis WBF für Eigenbedarf'!U54</f>
        <v>#DIV/0!</v>
      </c>
      <c r="R40" s="161" t="e">
        <f>'Kaufpreis WBF für Eigenbedarf'!W54</f>
        <v>#DIV/0!</v>
      </c>
      <c r="S40" s="161" t="e">
        <f>'Kaufpreis WBF für Eigenbedarf'!X54</f>
        <v>#DIV/0!</v>
      </c>
      <c r="T40" s="161" t="e">
        <f>'Kaufpreis WBF für Eigenbedarf'!Y54</f>
        <v>#DIV/0!</v>
      </c>
      <c r="U40">
        <f>IF(A40="","",IF('Kaufpreis WBF für Eigenbedarf'!AA54="Nein","TRUE","FALSE"))</f>
      </c>
      <c r="V40">
        <f>'Kaufpreis WBF für Eigenbedarf'!C54</f>
        <v>0</v>
      </c>
    </row>
    <row r="41" spans="1:22" ht="12.75">
      <c r="A41">
        <f>IF(C41&gt;0,'Kaufpreis WBF für Eigenbedarf'!A55,"")</f>
      </c>
      <c r="B41">
        <f>'Kaufpreis WBF für Eigenbedarf'!B55</f>
        <v>0</v>
      </c>
      <c r="C41" s="160">
        <f>'Kaufpreis WBF für Eigenbedarf'!D55</f>
        <v>0</v>
      </c>
      <c r="D41">
        <f>IF(A41="","",'Allgemeine Angaben'!$E$2)</f>
      </c>
      <c r="E41">
        <f>IF(A41="","",'Allgemeine Angaben'!$E$3)</f>
      </c>
      <c r="F41">
        <f>IF(A41="","",'Allgemeine Angaben'!$E$4)</f>
      </c>
      <c r="G41">
        <f>IF(A41="","",'Allgemeine Angaben'!$E$5)</f>
      </c>
      <c r="H41">
        <f t="shared" si="2"/>
      </c>
      <c r="I41">
        <f t="shared" si="3"/>
      </c>
      <c r="J41">
        <f>IF(A41="","",IF('Kaufpreis WBF für Eigenbedarf'!E55=FALSE,"FALSE","TRUE"))</f>
      </c>
      <c r="K41" s="161" t="e">
        <f>'Kaufpreis WBF für Eigenbedarf'!J55</f>
        <v>#DIV/0!</v>
      </c>
      <c r="L41">
        <f>'Kaufpreis WBF für Eigenbedarf'!K55</f>
        <v>0</v>
      </c>
      <c r="M41" s="161" t="e">
        <f>'Kaufpreis WBF für Eigenbedarf'!L55</f>
        <v>#DIV/0!</v>
      </c>
      <c r="N41" t="e">
        <f>'Kaufpreis WBF für Eigenbedarf'!O55</f>
        <v>#DIV/0!</v>
      </c>
      <c r="O41" s="161" t="e">
        <f>'Kaufpreis WBF für Eigenbedarf'!P55</f>
        <v>#DIV/0!</v>
      </c>
      <c r="P41" t="e">
        <f>'Kaufpreis WBF für Eigenbedarf'!T55</f>
        <v>#DIV/0!</v>
      </c>
      <c r="Q41" s="161" t="e">
        <f>'Kaufpreis WBF für Eigenbedarf'!U55</f>
        <v>#DIV/0!</v>
      </c>
      <c r="R41" s="161" t="e">
        <f>'Kaufpreis WBF für Eigenbedarf'!W55</f>
        <v>#DIV/0!</v>
      </c>
      <c r="S41" s="161" t="e">
        <f>'Kaufpreis WBF für Eigenbedarf'!X55</f>
        <v>#DIV/0!</v>
      </c>
      <c r="T41" s="161" t="e">
        <f>'Kaufpreis WBF für Eigenbedarf'!Y55</f>
        <v>#DIV/0!</v>
      </c>
      <c r="U41">
        <f>IF(A41="","",IF('Kaufpreis WBF für Eigenbedarf'!AA55="Nein","TRUE","FALSE"))</f>
      </c>
      <c r="V41">
        <f>'Kaufpreis WBF für Eigenbedarf'!C55</f>
        <v>0</v>
      </c>
    </row>
    <row r="42" spans="1:22" s="298" customFormat="1" ht="12.75">
      <c r="A42" s="272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</row>
    <row r="44" ht="12.75">
      <c r="N44" s="160"/>
    </row>
  </sheetData>
  <sheetProtection password="C609" sheet="1"/>
  <conditionalFormatting sqref="A1:IV1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Q52"/>
  <sheetViews>
    <sheetView zoomScalePageLayoutView="0" workbookViewId="0" topLeftCell="A1">
      <selection activeCell="K23" sqref="K23"/>
    </sheetView>
  </sheetViews>
  <sheetFormatPr defaultColWidth="12" defaultRowHeight="12.75"/>
  <cols>
    <col min="3" max="3" width="6.33203125" style="0" customWidth="1"/>
    <col min="6" max="6" width="6.16015625" style="0" customWidth="1"/>
    <col min="9" max="9" width="5.83203125" style="0" customWidth="1"/>
    <col min="12" max="12" width="5.83203125" style="0" customWidth="1"/>
    <col min="13" max="13" width="15.66015625" style="0" bestFit="1" customWidth="1"/>
    <col min="14" max="14" width="9.16015625" style="0" customWidth="1"/>
  </cols>
  <sheetData>
    <row r="1" ht="12.75">
      <c r="A1" s="1" t="s">
        <v>7</v>
      </c>
    </row>
    <row r="2" ht="12.75">
      <c r="Q2">
        <v>0</v>
      </c>
    </row>
    <row r="3" spans="1:17" ht="12.75">
      <c r="A3" s="1" t="s">
        <v>8</v>
      </c>
      <c r="D3" s="1" t="s">
        <v>11</v>
      </c>
      <c r="G3" s="1" t="s">
        <v>12</v>
      </c>
      <c r="J3" s="1" t="s">
        <v>13</v>
      </c>
      <c r="M3" s="1" t="s">
        <v>71</v>
      </c>
      <c r="Q3">
        <v>2</v>
      </c>
    </row>
    <row r="4" spans="1:17" ht="12.75">
      <c r="A4" s="1" t="s">
        <v>9</v>
      </c>
      <c r="B4" s="1" t="s">
        <v>10</v>
      </c>
      <c r="D4" s="1" t="s">
        <v>9</v>
      </c>
      <c r="E4" s="1" t="s">
        <v>10</v>
      </c>
      <c r="G4" s="1" t="s">
        <v>9</v>
      </c>
      <c r="H4" s="1" t="s">
        <v>10</v>
      </c>
      <c r="J4" s="1" t="s">
        <v>9</v>
      </c>
      <c r="K4" s="1" t="s">
        <v>10</v>
      </c>
      <c r="M4" s="1" t="s">
        <v>72</v>
      </c>
      <c r="N4" s="1" t="s">
        <v>73</v>
      </c>
      <c r="Q4">
        <v>4</v>
      </c>
    </row>
    <row r="5" spans="1:17" ht="12.75">
      <c r="A5" s="2">
        <v>0.01</v>
      </c>
      <c r="B5" s="3">
        <v>200</v>
      </c>
      <c r="D5" s="2">
        <v>0.01</v>
      </c>
      <c r="E5">
        <v>120</v>
      </c>
      <c r="G5" s="2">
        <v>0.01</v>
      </c>
      <c r="H5">
        <v>200</v>
      </c>
      <c r="J5" s="2">
        <v>0.01</v>
      </c>
      <c r="K5">
        <v>170</v>
      </c>
      <c r="M5">
        <v>0</v>
      </c>
      <c r="N5" s="134">
        <v>0.05</v>
      </c>
      <c r="Q5">
        <v>6</v>
      </c>
    </row>
    <row r="6" spans="1:17" ht="12.75">
      <c r="A6" s="2">
        <v>20</v>
      </c>
      <c r="B6" s="3">
        <v>200</v>
      </c>
      <c r="D6" s="2">
        <v>46</v>
      </c>
      <c r="E6">
        <v>120</v>
      </c>
      <c r="G6" s="2">
        <v>5</v>
      </c>
      <c r="H6">
        <v>200</v>
      </c>
      <c r="J6" s="2">
        <v>45</v>
      </c>
      <c r="K6">
        <v>170</v>
      </c>
      <c r="M6">
        <v>25</v>
      </c>
      <c r="N6" s="134">
        <v>0.1</v>
      </c>
      <c r="Q6">
        <v>8</v>
      </c>
    </row>
    <row r="7" spans="1:17" ht="12.75">
      <c r="A7" s="2">
        <v>21</v>
      </c>
      <c r="B7" s="3">
        <v>180</v>
      </c>
      <c r="D7" s="2">
        <v>48</v>
      </c>
      <c r="E7">
        <v>110</v>
      </c>
      <c r="G7" s="2">
        <v>6</v>
      </c>
      <c r="H7">
        <v>170</v>
      </c>
      <c r="J7" s="2">
        <v>50</v>
      </c>
      <c r="K7">
        <v>155</v>
      </c>
      <c r="M7">
        <v>50</v>
      </c>
      <c r="N7" s="134">
        <v>0.15</v>
      </c>
      <c r="Q7">
        <v>10</v>
      </c>
    </row>
    <row r="8" spans="1:17" ht="12.75">
      <c r="A8" s="2">
        <v>22</v>
      </c>
      <c r="B8" s="3">
        <v>160</v>
      </c>
      <c r="D8" s="2">
        <v>50</v>
      </c>
      <c r="E8">
        <v>100</v>
      </c>
      <c r="G8" s="2">
        <v>7</v>
      </c>
      <c r="H8">
        <v>140</v>
      </c>
      <c r="J8" s="2">
        <v>55</v>
      </c>
      <c r="K8">
        <v>140</v>
      </c>
      <c r="M8">
        <v>75</v>
      </c>
      <c r="N8" s="134">
        <v>0.2</v>
      </c>
      <c r="Q8">
        <v>12</v>
      </c>
    </row>
    <row r="9" spans="1:17" ht="12.75">
      <c r="A9" s="2">
        <v>23</v>
      </c>
      <c r="B9" s="3">
        <v>140</v>
      </c>
      <c r="D9" s="2">
        <v>52</v>
      </c>
      <c r="E9">
        <v>90</v>
      </c>
      <c r="G9" s="2">
        <v>8</v>
      </c>
      <c r="H9">
        <v>110</v>
      </c>
      <c r="J9" s="2">
        <v>60</v>
      </c>
      <c r="K9">
        <v>125</v>
      </c>
      <c r="M9">
        <v>100</v>
      </c>
      <c r="N9" s="134">
        <v>0.25</v>
      </c>
      <c r="Q9">
        <v>14</v>
      </c>
    </row>
    <row r="10" spans="1:17" ht="12.75">
      <c r="A10" s="2">
        <v>24</v>
      </c>
      <c r="B10" s="3">
        <v>120</v>
      </c>
      <c r="D10" s="2">
        <v>54</v>
      </c>
      <c r="E10">
        <v>85</v>
      </c>
      <c r="G10" s="2">
        <v>9</v>
      </c>
      <c r="H10">
        <v>80</v>
      </c>
      <c r="J10" s="2">
        <v>65</v>
      </c>
      <c r="K10">
        <v>110</v>
      </c>
      <c r="M10">
        <v>125</v>
      </c>
      <c r="N10" s="134">
        <v>0.3</v>
      </c>
      <c r="Q10">
        <v>16</v>
      </c>
    </row>
    <row r="11" spans="1:17" ht="12.75">
      <c r="A11" s="2">
        <v>25</v>
      </c>
      <c r="B11" s="3">
        <v>100</v>
      </c>
      <c r="D11" s="2">
        <v>56</v>
      </c>
      <c r="E11">
        <v>80</v>
      </c>
      <c r="G11" s="2">
        <v>10</v>
      </c>
      <c r="H11">
        <v>50</v>
      </c>
      <c r="J11" s="2">
        <v>70</v>
      </c>
      <c r="K11">
        <v>95</v>
      </c>
      <c r="M11">
        <v>150</v>
      </c>
      <c r="N11" s="134">
        <v>0.35</v>
      </c>
      <c r="Q11">
        <v>18</v>
      </c>
    </row>
    <row r="12" spans="1:17" ht="12.75">
      <c r="A12" s="2">
        <v>26</v>
      </c>
      <c r="B12" s="3">
        <v>80</v>
      </c>
      <c r="D12" s="2">
        <v>58</v>
      </c>
      <c r="E12">
        <v>75</v>
      </c>
      <c r="G12" s="2">
        <v>11</v>
      </c>
      <c r="H12">
        <v>20</v>
      </c>
      <c r="J12" s="2">
        <v>75</v>
      </c>
      <c r="K12">
        <v>80</v>
      </c>
      <c r="M12">
        <v>175</v>
      </c>
      <c r="N12" s="134">
        <v>0.4</v>
      </c>
      <c r="Q12">
        <v>20</v>
      </c>
    </row>
    <row r="13" spans="1:17" ht="12.75">
      <c r="A13" s="2">
        <v>27</v>
      </c>
      <c r="B13" s="3">
        <v>60</v>
      </c>
      <c r="D13" s="2">
        <v>60</v>
      </c>
      <c r="E13">
        <v>70</v>
      </c>
      <c r="G13" s="2">
        <v>12</v>
      </c>
      <c r="H13">
        <v>0</v>
      </c>
      <c r="J13" s="2">
        <v>80</v>
      </c>
      <c r="K13">
        <v>70</v>
      </c>
      <c r="M13">
        <v>200</v>
      </c>
      <c r="N13" s="134">
        <v>0.45</v>
      </c>
      <c r="Q13">
        <v>22</v>
      </c>
    </row>
    <row r="14" spans="1:17" ht="12.75">
      <c r="A14" s="2">
        <v>28</v>
      </c>
      <c r="B14" s="3">
        <v>50</v>
      </c>
      <c r="D14" s="2">
        <v>62</v>
      </c>
      <c r="E14">
        <v>65</v>
      </c>
      <c r="G14" s="2">
        <v>13</v>
      </c>
      <c r="H14">
        <v>0</v>
      </c>
      <c r="J14" s="2">
        <v>85</v>
      </c>
      <c r="K14">
        <v>60</v>
      </c>
      <c r="M14">
        <v>225</v>
      </c>
      <c r="N14" s="134">
        <v>0.5</v>
      </c>
      <c r="Q14">
        <v>24</v>
      </c>
    </row>
    <row r="15" spans="1:17" ht="12.75">
      <c r="A15" s="2">
        <v>29</v>
      </c>
      <c r="B15" s="3">
        <v>40</v>
      </c>
      <c r="D15" s="2">
        <v>64</v>
      </c>
      <c r="E15">
        <v>60</v>
      </c>
      <c r="G15" s="2">
        <v>14</v>
      </c>
      <c r="H15">
        <v>0</v>
      </c>
      <c r="J15" s="2">
        <v>90</v>
      </c>
      <c r="K15">
        <v>50</v>
      </c>
      <c r="M15">
        <v>250</v>
      </c>
      <c r="N15" s="134">
        <v>0.55</v>
      </c>
      <c r="Q15">
        <v>26</v>
      </c>
    </row>
    <row r="16" spans="1:17" ht="12.75">
      <c r="A16" s="2">
        <v>30</v>
      </c>
      <c r="B16" s="3">
        <v>30</v>
      </c>
      <c r="D16" s="2">
        <v>66</v>
      </c>
      <c r="E16">
        <v>55</v>
      </c>
      <c r="G16" s="2"/>
      <c r="J16" s="2">
        <v>95</v>
      </c>
      <c r="K16">
        <v>40</v>
      </c>
      <c r="M16">
        <v>275</v>
      </c>
      <c r="N16" s="134">
        <v>0.6</v>
      </c>
      <c r="Q16">
        <v>28</v>
      </c>
    </row>
    <row r="17" spans="1:17" ht="12.75">
      <c r="A17" s="2">
        <v>31</v>
      </c>
      <c r="B17" s="3">
        <v>20</v>
      </c>
      <c r="D17" s="2">
        <v>68</v>
      </c>
      <c r="E17">
        <v>50</v>
      </c>
      <c r="G17" s="2"/>
      <c r="J17" s="2">
        <v>100</v>
      </c>
      <c r="K17">
        <v>30</v>
      </c>
      <c r="M17">
        <v>300</v>
      </c>
      <c r="N17" s="134">
        <v>0.65</v>
      </c>
      <c r="Q17">
        <v>30</v>
      </c>
    </row>
    <row r="18" spans="1:17" ht="12.75">
      <c r="A18" s="2">
        <v>32</v>
      </c>
      <c r="B18" s="3">
        <v>10</v>
      </c>
      <c r="D18" s="2">
        <v>70</v>
      </c>
      <c r="E18">
        <v>45</v>
      </c>
      <c r="G18" s="2"/>
      <c r="J18" s="2">
        <v>105</v>
      </c>
      <c r="K18">
        <v>20</v>
      </c>
      <c r="M18">
        <v>325</v>
      </c>
      <c r="N18" s="134">
        <v>0.7</v>
      </c>
      <c r="Q18">
        <v>32</v>
      </c>
    </row>
    <row r="19" spans="1:17" ht="12.75">
      <c r="A19" s="2">
        <v>33</v>
      </c>
      <c r="B19" s="3">
        <v>0</v>
      </c>
      <c r="D19" s="2">
        <v>72</v>
      </c>
      <c r="E19">
        <v>40</v>
      </c>
      <c r="G19" s="2"/>
      <c r="J19" s="2">
        <v>110</v>
      </c>
      <c r="K19">
        <v>10</v>
      </c>
      <c r="M19">
        <v>350</v>
      </c>
      <c r="N19" s="134">
        <v>0.75</v>
      </c>
      <c r="Q19">
        <v>34</v>
      </c>
    </row>
    <row r="20" spans="1:17" ht="12.75">
      <c r="A20" s="2"/>
      <c r="B20" s="3"/>
      <c r="D20" s="2">
        <v>74</v>
      </c>
      <c r="E20">
        <v>35</v>
      </c>
      <c r="J20" s="2">
        <v>115</v>
      </c>
      <c r="K20">
        <v>0</v>
      </c>
      <c r="M20">
        <v>375</v>
      </c>
      <c r="N20" s="134">
        <v>0.8</v>
      </c>
      <c r="Q20">
        <v>36</v>
      </c>
    </row>
    <row r="21" spans="1:17" ht="12.75">
      <c r="A21" s="2"/>
      <c r="B21" s="3"/>
      <c r="D21" s="2">
        <v>76</v>
      </c>
      <c r="E21">
        <v>30</v>
      </c>
      <c r="J21" s="2"/>
      <c r="M21">
        <v>400</v>
      </c>
      <c r="N21" s="134">
        <v>0.85</v>
      </c>
      <c r="Q21">
        <v>38</v>
      </c>
    </row>
    <row r="22" spans="1:17" ht="12.75">
      <c r="A22" s="2"/>
      <c r="B22" s="3"/>
      <c r="D22" s="2">
        <v>78</v>
      </c>
      <c r="E22">
        <v>25</v>
      </c>
      <c r="J22" s="2"/>
      <c r="M22">
        <v>425</v>
      </c>
      <c r="N22" s="134">
        <v>0.9</v>
      </c>
      <c r="Q22">
        <v>40</v>
      </c>
    </row>
    <row r="23" spans="1:17" ht="12.75">
      <c r="A23" s="2"/>
      <c r="B23" s="3"/>
      <c r="D23" s="2">
        <v>80</v>
      </c>
      <c r="E23">
        <v>20</v>
      </c>
      <c r="J23" s="2"/>
      <c r="M23">
        <v>450</v>
      </c>
      <c r="N23" s="134">
        <v>0.95</v>
      </c>
      <c r="Q23">
        <v>42</v>
      </c>
    </row>
    <row r="24" spans="1:17" ht="12.75">
      <c r="A24" s="2"/>
      <c r="B24" s="3"/>
      <c r="D24" s="2">
        <v>82</v>
      </c>
      <c r="E24">
        <v>15</v>
      </c>
      <c r="M24">
        <v>475</v>
      </c>
      <c r="N24" s="134">
        <v>1</v>
      </c>
      <c r="Q24">
        <v>44</v>
      </c>
    </row>
    <row r="25" spans="1:17" ht="12.75">
      <c r="A25" s="2"/>
      <c r="B25" s="3"/>
      <c r="D25" s="2">
        <v>84</v>
      </c>
      <c r="E25">
        <v>10</v>
      </c>
      <c r="Q25">
        <v>46</v>
      </c>
    </row>
    <row r="26" spans="1:17" ht="12.75">
      <c r="A26" s="2"/>
      <c r="B26" s="3"/>
      <c r="D26" s="2">
        <v>86</v>
      </c>
      <c r="E26">
        <v>0</v>
      </c>
      <c r="Q26">
        <v>48</v>
      </c>
    </row>
    <row r="27" spans="1:17" ht="12.75">
      <c r="A27" s="2"/>
      <c r="B27" s="3"/>
      <c r="D27" s="2"/>
      <c r="Q27">
        <v>50</v>
      </c>
    </row>
    <row r="28" spans="1:17" ht="12.75">
      <c r="A28" s="2"/>
      <c r="B28" s="3"/>
      <c r="D28" s="2"/>
      <c r="Q28">
        <v>52</v>
      </c>
    </row>
    <row r="29" spans="1:17" ht="12.75">
      <c r="A29" s="2"/>
      <c r="B29" s="3"/>
      <c r="D29" s="2"/>
      <c r="Q29">
        <v>54</v>
      </c>
    </row>
    <row r="30" spans="4:17" ht="12.75">
      <c r="D30" s="2"/>
      <c r="Q30">
        <v>56</v>
      </c>
    </row>
    <row r="31" spans="4:17" ht="12.75">
      <c r="D31" s="2"/>
      <c r="Q31">
        <v>58</v>
      </c>
    </row>
    <row r="32" spans="4:17" ht="12.75">
      <c r="D32" s="2"/>
      <c r="Q32">
        <v>60</v>
      </c>
    </row>
    <row r="33" spans="4:17" ht="12.75">
      <c r="D33" s="2"/>
      <c r="Q33">
        <v>62</v>
      </c>
    </row>
    <row r="34" spans="4:17" ht="12.75">
      <c r="D34" s="2"/>
      <c r="Q34">
        <v>64</v>
      </c>
    </row>
    <row r="35" spans="4:17" ht="12.75">
      <c r="D35" s="2"/>
      <c r="Q35">
        <v>66</v>
      </c>
    </row>
    <row r="36" spans="4:17" ht="12.75">
      <c r="D36" s="2"/>
      <c r="Q36">
        <v>68</v>
      </c>
    </row>
    <row r="37" spans="4:17" ht="12.75">
      <c r="D37" s="2"/>
      <c r="Q37">
        <v>70</v>
      </c>
    </row>
    <row r="38" spans="4:17" ht="12.75">
      <c r="D38" s="2"/>
      <c r="Q38">
        <v>72</v>
      </c>
    </row>
    <row r="39" spans="4:17" ht="12.75">
      <c r="D39" s="2"/>
      <c r="Q39">
        <v>74</v>
      </c>
    </row>
    <row r="40" spans="4:17" ht="12.75">
      <c r="D40" s="2"/>
      <c r="Q40">
        <v>76</v>
      </c>
    </row>
    <row r="41" spans="4:17" ht="12.75">
      <c r="D41" s="2"/>
      <c r="Q41">
        <v>78</v>
      </c>
    </row>
    <row r="42" ht="12.75">
      <c r="Q42">
        <v>80</v>
      </c>
    </row>
    <row r="43" ht="12.75">
      <c r="Q43">
        <v>82</v>
      </c>
    </row>
    <row r="44" ht="12.75">
      <c r="Q44">
        <v>84</v>
      </c>
    </row>
    <row r="45" ht="12.75">
      <c r="Q45">
        <v>86</v>
      </c>
    </row>
    <row r="46" ht="12.75">
      <c r="Q46">
        <v>88</v>
      </c>
    </row>
    <row r="47" ht="12.75">
      <c r="Q47">
        <v>90</v>
      </c>
    </row>
    <row r="48" ht="12.75">
      <c r="Q48">
        <v>92</v>
      </c>
    </row>
    <row r="49" ht="12.75">
      <c r="Q49">
        <v>94</v>
      </c>
    </row>
    <row r="50" ht="12.75">
      <c r="Q50">
        <v>96</v>
      </c>
    </row>
    <row r="51" ht="12.75">
      <c r="Q51">
        <v>98</v>
      </c>
    </row>
    <row r="52" ht="12.75">
      <c r="Q52">
        <v>100</v>
      </c>
    </row>
  </sheetData>
  <sheetProtection password="C609" sheet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Naegelebau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 Jochen</dc:creator>
  <cp:keywords/>
  <dc:description/>
  <cp:lastModifiedBy>Pfanner Johannes</cp:lastModifiedBy>
  <cp:lastPrinted>2022-10-06T08:47:23Z</cp:lastPrinted>
  <dcterms:created xsi:type="dcterms:W3CDTF">1999-07-21T12:52:21Z</dcterms:created>
  <dcterms:modified xsi:type="dcterms:W3CDTF">2024-03-20T10:59:17Z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COO.1000.3216.2.627938</vt:lpwstr>
  </property>
  <property fmtid="{D5CDD505-2E9C-101B-9397-08002B2CF9AE}" pid="3" name="FSC#COOELAK@1.1001:Subject">
    <vt:lpwstr>Preiskalkulation ab Richtlinie 2018 - 2019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Sammer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/>
  </property>
  <property fmtid="{D5CDD505-2E9C-101B-9397-08002B2CF9AE}" pid="17" name="FSC#COOELAK@1.1001:CreatedAt">
    <vt:lpwstr>13.12.2017 17:34:43</vt:lpwstr>
  </property>
  <property fmtid="{D5CDD505-2E9C-101B-9397-08002B2CF9AE}" pid="18" name="FSC#COOELAK@1.1001:OU">
    <vt:lpwstr>Service (Servicestelle)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*COO.1000.3216.2.627938*</vt:lpwstr>
  </property>
  <property fmtid="{D5CDD505-2E9C-101B-9397-08002B2CF9AE}" pid="21" name="FSC#COOELAK@1.1001:RefBarCode">
    <vt:lpwstr>*Preiskalkulation ab Richtlinie 2018 - 2019*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</Properties>
</file>