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12600" windowHeight="12450" activeTab="0"/>
  </bookViews>
  <sheets>
    <sheet name="Tilgungsplan" sheetId="1" r:id="rId1"/>
  </sheets>
  <definedNames>
    <definedName name="_xlfn.IFERROR" hidden="1">#NAME?</definedName>
    <definedName name="d">'Tilgungsplan'!$E$8</definedName>
    <definedName name="MRate1">'Tilgungsplan'!$E$14</definedName>
    <definedName name="MRate2">'Tilgungsplan'!$E$15</definedName>
    <definedName name="MRate3">'Tilgungsplan'!#REF!</definedName>
    <definedName name="MRate4">'Tilgungsplan'!#REF!</definedName>
    <definedName name="MRate5">'Tilgungsplan'!#REF!</definedName>
    <definedName name="MRate6">'Tilgungsplan'!#REF!</definedName>
    <definedName name="MRate7">'Tilgungsplan'!#REF!</definedName>
    <definedName name="VWK">'Tilgungsplan'!$E$8</definedName>
    <definedName name="Zins1">'Tilgungsplan'!$D$14</definedName>
    <definedName name="Zins2">'Tilgungsplan'!$D$15</definedName>
    <definedName name="Zins3">'Tilgungsplan'!#REF!</definedName>
    <definedName name="Zins4">'Tilgungsplan'!#REF!</definedName>
    <definedName name="Zins5">'Tilgungsplan'!#REF!</definedName>
    <definedName name="Zins6">'Tilgungsplan'!#REF!</definedName>
    <definedName name="Zins7">'Tilgungsplan'!#REF!</definedName>
  </definedNames>
  <calcPr fullCalcOnLoad="1" fullPrecision="0"/>
</workbook>
</file>

<file path=xl/sharedStrings.xml><?xml version="1.0" encoding="utf-8"?>
<sst xmlns="http://schemas.openxmlformats.org/spreadsheetml/2006/main" count="37" uniqueCount="36">
  <si>
    <t>Verwaltungskosten</t>
  </si>
  <si>
    <t xml:space="preserve">Annuität in % </t>
  </si>
  <si>
    <t>Zinsverrechnung 30/360</t>
  </si>
  <si>
    <t>Jahr</t>
  </si>
  <si>
    <t>Datum</t>
  </si>
  <si>
    <t>Zins</t>
  </si>
  <si>
    <t>VW-Kosten</t>
  </si>
  <si>
    <t>Gesamtsumme</t>
  </si>
  <si>
    <t>Summe Raten</t>
  </si>
  <si>
    <t>Zinsen</t>
  </si>
  <si>
    <t>Monatsrate in EUR</t>
  </si>
  <si>
    <t>Tilgung</t>
  </si>
  <si>
    <t>Hilfsrechnung</t>
  </si>
  <si>
    <t>Monatsrate</t>
  </si>
  <si>
    <t>Wohnbauförderung</t>
  </si>
  <si>
    <t>Laufzeit</t>
  </si>
  <si>
    <t>Jahre</t>
  </si>
  <si>
    <t>Kreditbetrag</t>
  </si>
  <si>
    <t>EUR</t>
  </si>
  <si>
    <t>Excel-Option "Genauigkeit wie angezeigt" ist auszuwählen.</t>
  </si>
  <si>
    <t>Anmerkungen:</t>
  </si>
  <si>
    <t>zum tatsächlichen Tilgungsplan entstehen.</t>
  </si>
  <si>
    <t>Durch Rundungsdifferenzen zwischen der Landesbuchhaltung und dem Excel-Programm können kleine Abweichung</t>
  </si>
  <si>
    <t>1. Ratenrückzahlung</t>
  </si>
  <si>
    <t>davon Zins in %</t>
  </si>
  <si>
    <t>Zeitraum</t>
  </si>
  <si>
    <t>Verwaltungskosten p.a.</t>
  </si>
  <si>
    <t>Ratenfälligkeit</t>
  </si>
  <si>
    <t>Tilgungsplan, Ratenzahlung monatlich vorhinein</t>
  </si>
  <si>
    <t>zum 1. eines Monats</t>
  </si>
  <si>
    <t xml:space="preserve">Restkapital </t>
  </si>
  <si>
    <t>EUR p.a.</t>
  </si>
  <si>
    <t>01. bis 10. Jahr</t>
  </si>
  <si>
    <t>11. bis 20. Jahr</t>
  </si>
  <si>
    <t>Unverbindlicher Mustertilgungsplan</t>
  </si>
  <si>
    <t>Konditionen der Wohnhaussanierung  lt. Richtlinien 2023 § 13 (7)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</si>
</sst>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[Red]\-#,##0.00\ "/>
    <numFmt numFmtId="165" formatCode="#,##0.00_ ;[Red]\-#,##0.00\ 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04997999966144562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FA8CC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/>
      <right/>
      <top style="medium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/>
      <bottom style="medium"/>
    </border>
    <border>
      <left style="double"/>
      <right/>
      <top style="medium"/>
      <bottom style="double"/>
    </border>
    <border>
      <left/>
      <right style="double"/>
      <top style="medium"/>
      <bottom style="double"/>
    </border>
    <border>
      <left/>
      <right/>
      <top/>
      <bottom style="thin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>
        <color rgb="FF8FA8CC"/>
      </left>
      <right style="medium">
        <color rgb="FF8FA8CC"/>
      </right>
      <top style="medium">
        <color rgb="FF8FA8CC"/>
      </top>
      <bottom style="medium">
        <color rgb="FF8FA8CC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8">
    <xf numFmtId="0" fontId="0" fillId="0" borderId="0" xfId="0" applyAlignment="1">
      <alignment/>
    </xf>
    <xf numFmtId="40" fontId="2" fillId="0" borderId="0" xfId="0" applyNumberFormat="1" applyFont="1" applyAlignment="1" applyProtection="1">
      <alignment/>
      <protection/>
    </xf>
    <xf numFmtId="40" fontId="2" fillId="0" borderId="0" xfId="0" applyNumberFormat="1" applyFont="1" applyAlignment="1" applyProtection="1">
      <alignment horizontal="center"/>
      <protection/>
    </xf>
    <xf numFmtId="40" fontId="6" fillId="0" borderId="0" xfId="0" applyNumberFormat="1" applyFont="1" applyAlignment="1" applyProtection="1">
      <alignment/>
      <protection/>
    </xf>
    <xf numFmtId="40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40" fontId="2" fillId="0" borderId="0" xfId="0" applyNumberFormat="1" applyFont="1" applyFill="1" applyBorder="1" applyAlignment="1" applyProtection="1">
      <alignment/>
      <protection/>
    </xf>
    <xf numFmtId="40" fontId="2" fillId="0" borderId="0" xfId="0" applyNumberFormat="1" applyFont="1" applyFill="1" applyAlignment="1" applyProtection="1">
      <alignment/>
      <protection/>
    </xf>
    <xf numFmtId="40" fontId="2" fillId="0" borderId="10" xfId="0" applyNumberFormat="1" applyFont="1" applyFill="1" applyBorder="1" applyAlignment="1" applyProtection="1">
      <alignment/>
      <protection/>
    </xf>
    <xf numFmtId="40" fontId="2" fillId="0" borderId="11" xfId="0" applyNumberFormat="1" applyFont="1" applyFill="1" applyBorder="1" applyAlignment="1" applyProtection="1">
      <alignment/>
      <protection/>
    </xf>
    <xf numFmtId="40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10" fontId="5" fillId="0" borderId="13" xfId="49" applyNumberFormat="1" applyFont="1" applyFill="1" applyBorder="1" applyAlignment="1" applyProtection="1">
      <alignment/>
      <protection/>
    </xf>
    <xf numFmtId="40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 horizontal="right"/>
      <protection/>
    </xf>
    <xf numFmtId="40" fontId="2" fillId="0" borderId="14" xfId="0" applyNumberFormat="1" applyFont="1" applyFill="1" applyBorder="1" applyAlignment="1" applyProtection="1">
      <alignment/>
      <protection/>
    </xf>
    <xf numFmtId="40" fontId="2" fillId="0" borderId="15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0" fontId="2" fillId="0" borderId="16" xfId="0" applyNumberFormat="1" applyFont="1" applyFill="1" applyBorder="1" applyAlignment="1" applyProtection="1">
      <alignment/>
      <protection/>
    </xf>
    <xf numFmtId="40" fontId="2" fillId="0" borderId="17" xfId="0" applyNumberFormat="1" applyFont="1" applyFill="1" applyBorder="1" applyAlignment="1" applyProtection="1">
      <alignment/>
      <protection/>
    </xf>
    <xf numFmtId="40" fontId="6" fillId="0" borderId="0" xfId="0" applyNumberFormat="1" applyFont="1" applyFill="1" applyBorder="1" applyAlignment="1" applyProtection="1">
      <alignment/>
      <protection/>
    </xf>
    <xf numFmtId="40" fontId="2" fillId="0" borderId="0" xfId="0" applyNumberFormat="1" applyFont="1" applyFill="1" applyBorder="1" applyAlignment="1" applyProtection="1">
      <alignment horizontal="center"/>
      <protection/>
    </xf>
    <xf numFmtId="38" fontId="2" fillId="0" borderId="0" xfId="0" applyNumberFormat="1" applyFont="1" applyBorder="1" applyAlignment="1" applyProtection="1">
      <alignment horizontal="right"/>
      <protection/>
    </xf>
    <xf numFmtId="40" fontId="41" fillId="0" borderId="0" xfId="0" applyNumberFormat="1" applyFont="1" applyFill="1" applyBorder="1" applyAlignment="1" applyProtection="1">
      <alignment/>
      <protection/>
    </xf>
    <xf numFmtId="40" fontId="42" fillId="0" borderId="13" xfId="0" applyNumberFormat="1" applyFont="1" applyFill="1" applyBorder="1" applyAlignment="1" applyProtection="1">
      <alignment/>
      <protection/>
    </xf>
    <xf numFmtId="40" fontId="2" fillId="0" borderId="13" xfId="0" applyNumberFormat="1" applyFont="1" applyFill="1" applyBorder="1" applyAlignment="1" applyProtection="1">
      <alignment/>
      <protection/>
    </xf>
    <xf numFmtId="40" fontId="2" fillId="0" borderId="13" xfId="0" applyNumberFormat="1" applyFont="1" applyBorder="1" applyAlignment="1" applyProtection="1">
      <alignment/>
      <protection/>
    </xf>
    <xf numFmtId="40" fontId="2" fillId="0" borderId="0" xfId="0" applyNumberFormat="1" applyFont="1" applyAlignment="1" applyProtection="1">
      <alignment horizontal="right"/>
      <protection/>
    </xf>
    <xf numFmtId="40" fontId="2" fillId="0" borderId="0" xfId="0" applyNumberFormat="1" applyFont="1" applyFill="1" applyBorder="1" applyAlignment="1" applyProtection="1">
      <alignment horizontal="center" vertical="top"/>
      <protection/>
    </xf>
    <xf numFmtId="164" fontId="2" fillId="0" borderId="10" xfId="0" applyNumberFormat="1" applyFont="1" applyFill="1" applyBorder="1" applyAlignment="1" applyProtection="1">
      <alignment/>
      <protection/>
    </xf>
    <xf numFmtId="40" fontId="2" fillId="33" borderId="0" xfId="0" applyNumberFormat="1" applyFont="1" applyFill="1" applyBorder="1" applyAlignment="1" applyProtection="1">
      <alignment horizontal="center" vertical="top"/>
      <protection/>
    </xf>
    <xf numFmtId="40" fontId="2" fillId="33" borderId="0" xfId="0" applyNumberFormat="1" applyFont="1" applyFill="1" applyBorder="1" applyAlignment="1" applyProtection="1">
      <alignment/>
      <protection/>
    </xf>
    <xf numFmtId="40" fontId="2" fillId="33" borderId="12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/>
      <protection/>
    </xf>
    <xf numFmtId="40" fontId="2" fillId="33" borderId="18" xfId="0" applyNumberFormat="1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40" fontId="2" fillId="33" borderId="14" xfId="0" applyNumberFormat="1" applyFont="1" applyFill="1" applyBorder="1" applyAlignment="1" applyProtection="1">
      <alignment horizontal="right"/>
      <protection/>
    </xf>
    <xf numFmtId="0" fontId="2" fillId="33" borderId="14" xfId="0" applyFont="1" applyFill="1" applyBorder="1" applyAlignment="1" applyProtection="1">
      <alignment horizontal="right"/>
      <protection/>
    </xf>
    <xf numFmtId="40" fontId="2" fillId="33" borderId="19" xfId="0" applyNumberFormat="1" applyFont="1" applyFill="1" applyBorder="1" applyAlignment="1" applyProtection="1">
      <alignment horizontal="right"/>
      <protection/>
    </xf>
    <xf numFmtId="40" fontId="2" fillId="0" borderId="20" xfId="0" applyNumberFormat="1" applyFont="1" applyFill="1" applyBorder="1" applyAlignment="1" applyProtection="1">
      <alignment/>
      <protection locked="0"/>
    </xf>
    <xf numFmtId="40" fontId="2" fillId="0" borderId="0" xfId="0" applyNumberFormat="1" applyFont="1" applyAlignment="1" applyProtection="1">
      <alignment horizontal="left"/>
      <protection/>
    </xf>
    <xf numFmtId="40" fontId="2" fillId="0" borderId="0" xfId="0" applyNumberFormat="1" applyFont="1" applyBorder="1" applyAlignment="1" applyProtection="1">
      <alignment horizontal="center"/>
      <protection/>
    </xf>
    <xf numFmtId="40" fontId="2" fillId="33" borderId="0" xfId="0" applyNumberFormat="1" applyFont="1" applyFill="1" applyBorder="1" applyAlignment="1" applyProtection="1">
      <alignment horizontal="center"/>
      <protection/>
    </xf>
    <xf numFmtId="40" fontId="2" fillId="0" borderId="0" xfId="0" applyNumberFormat="1" applyFont="1" applyAlignment="1" applyProtection="1">
      <alignment horizontal="left"/>
      <protection/>
    </xf>
    <xf numFmtId="40" fontId="3" fillId="0" borderId="0" xfId="0" applyNumberFormat="1" applyFont="1" applyBorder="1" applyAlignment="1" applyProtection="1">
      <alignment horizontal="center"/>
      <protection/>
    </xf>
    <xf numFmtId="40" fontId="4" fillId="0" borderId="0" xfId="0" applyNumberFormat="1" applyFont="1" applyBorder="1" applyAlignment="1" applyProtection="1">
      <alignment horizontal="center"/>
      <protection/>
    </xf>
    <xf numFmtId="40" fontId="2" fillId="0" borderId="0" xfId="0" applyNumberFormat="1" applyFont="1" applyBorder="1" applyAlignment="1" applyProtection="1">
      <alignment horizontal="center"/>
      <protection/>
    </xf>
    <xf numFmtId="40" fontId="2" fillId="33" borderId="12" xfId="0" applyNumberFormat="1" applyFont="1" applyFill="1" applyBorder="1" applyAlignment="1" applyProtection="1">
      <alignment horizontal="center"/>
      <protection/>
    </xf>
    <xf numFmtId="40" fontId="2" fillId="33" borderId="0" xfId="0" applyNumberFormat="1" applyFont="1" applyFill="1" applyBorder="1" applyAlignment="1" applyProtection="1">
      <alignment horizontal="center"/>
      <protection/>
    </xf>
    <xf numFmtId="40" fontId="2" fillId="33" borderId="10" xfId="0" applyNumberFormat="1" applyFont="1" applyFill="1" applyBorder="1" applyAlignment="1" applyProtection="1">
      <alignment horizontal="center"/>
      <protection/>
    </xf>
    <xf numFmtId="40" fontId="6" fillId="33" borderId="21" xfId="0" applyNumberFormat="1" applyFont="1" applyFill="1" applyBorder="1" applyAlignment="1" applyProtection="1">
      <alignment horizontal="center"/>
      <protection/>
    </xf>
    <xf numFmtId="40" fontId="6" fillId="33" borderId="22" xfId="0" applyNumberFormat="1" applyFont="1" applyFill="1" applyBorder="1" applyAlignment="1" applyProtection="1">
      <alignment horizontal="center"/>
      <protection/>
    </xf>
    <xf numFmtId="40" fontId="6" fillId="33" borderId="2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2"/>
  <sheetViews>
    <sheetView showGridLines="0" showRowColHeaders="0" tabSelected="1" zoomScalePageLayoutView="0" workbookViewId="0" topLeftCell="A1">
      <selection activeCell="E6" sqref="E6"/>
    </sheetView>
  </sheetViews>
  <sheetFormatPr defaultColWidth="0" defaultRowHeight="12.75" zeroHeight="1"/>
  <cols>
    <col min="1" max="1" width="4.7109375" style="1" customWidth="1"/>
    <col min="2" max="2" width="13.57421875" style="1" customWidth="1"/>
    <col min="3" max="3" width="14.140625" style="1" customWidth="1"/>
    <col min="4" max="4" width="16.140625" style="1" customWidth="1"/>
    <col min="5" max="5" width="16.57421875" style="1" customWidth="1"/>
    <col min="6" max="6" width="15.7109375" style="1" hidden="1" customWidth="1"/>
    <col min="7" max="7" width="15.7109375" style="1" customWidth="1"/>
    <col min="8" max="8" width="15.7109375" style="2" customWidth="1"/>
    <col min="9" max="9" width="15.7109375" style="1" customWidth="1"/>
    <col min="10" max="10" width="4.7109375" style="1" customWidth="1"/>
    <col min="11" max="16384" width="11.421875" style="1" hidden="1" customWidth="1"/>
  </cols>
  <sheetData>
    <row r="1" spans="2:9" ht="31.5" customHeight="1">
      <c r="B1" s="49" t="s">
        <v>14</v>
      </c>
      <c r="C1" s="49"/>
      <c r="D1" s="49"/>
      <c r="E1" s="49"/>
      <c r="F1" s="49"/>
      <c r="G1" s="49"/>
      <c r="H1" s="49"/>
      <c r="I1" s="49"/>
    </row>
    <row r="2" spans="2:9" ht="23.25" customHeight="1">
      <c r="B2" s="50" t="s">
        <v>35</v>
      </c>
      <c r="C2" s="50"/>
      <c r="D2" s="50"/>
      <c r="E2" s="50"/>
      <c r="F2" s="50"/>
      <c r="G2" s="50"/>
      <c r="H2" s="50"/>
      <c r="I2" s="50"/>
    </row>
    <row r="3" spans="2:9" ht="12.75" customHeight="1">
      <c r="B3" s="51" t="s">
        <v>34</v>
      </c>
      <c r="C3" s="51"/>
      <c r="D3" s="51"/>
      <c r="E3" s="51"/>
      <c r="F3" s="51"/>
      <c r="G3" s="51"/>
      <c r="H3" s="51"/>
      <c r="I3" s="51"/>
    </row>
    <row r="4" spans="2:9" ht="12.75" customHeight="1">
      <c r="B4" s="46"/>
      <c r="C4" s="46"/>
      <c r="D4" s="46"/>
      <c r="E4" s="46"/>
      <c r="F4" s="46"/>
      <c r="G4" s="46"/>
      <c r="H4" s="46"/>
      <c r="I4" s="46"/>
    </row>
    <row r="5" spans="2:9" ht="12.75" customHeight="1" thickBot="1">
      <c r="B5" s="4"/>
      <c r="C5" s="4"/>
      <c r="D5" s="4"/>
      <c r="E5" s="4"/>
      <c r="F5" s="4"/>
      <c r="G5" s="4"/>
      <c r="H5" s="46"/>
      <c r="I5" s="4"/>
    </row>
    <row r="6" spans="2:9" ht="12.75" customHeight="1" thickBot="1">
      <c r="B6" s="4" t="s">
        <v>17</v>
      </c>
      <c r="C6" s="4"/>
      <c r="D6" s="32"/>
      <c r="E6" s="44"/>
      <c r="F6" s="4"/>
      <c r="G6" s="4" t="s">
        <v>18</v>
      </c>
      <c r="H6" s="4"/>
      <c r="I6" s="4"/>
    </row>
    <row r="7" spans="2:9" ht="12.75" customHeight="1">
      <c r="B7" s="4" t="s">
        <v>23</v>
      </c>
      <c r="C7" s="4"/>
      <c r="E7" s="18">
        <v>44927</v>
      </c>
      <c r="F7" s="4"/>
      <c r="G7" s="4"/>
      <c r="H7" s="4"/>
      <c r="I7" s="4"/>
    </row>
    <row r="8" spans="2:9" ht="12.75" customHeight="1">
      <c r="B8" s="4" t="s">
        <v>26</v>
      </c>
      <c r="C8" s="4"/>
      <c r="E8" s="6">
        <v>1</v>
      </c>
      <c r="F8" s="4"/>
      <c r="G8" s="4" t="s">
        <v>31</v>
      </c>
      <c r="H8" s="4"/>
      <c r="I8" s="4"/>
    </row>
    <row r="9" spans="2:9" ht="12.75" customHeight="1">
      <c r="B9" s="4" t="s">
        <v>15</v>
      </c>
      <c r="C9" s="4"/>
      <c r="E9" s="27">
        <v>20</v>
      </c>
      <c r="F9" s="4"/>
      <c r="G9" s="4" t="s">
        <v>16</v>
      </c>
      <c r="H9" s="46"/>
      <c r="I9" s="4"/>
    </row>
    <row r="10" spans="2:9" ht="12.75" customHeight="1">
      <c r="B10" s="4" t="s">
        <v>27</v>
      </c>
      <c r="C10" s="4"/>
      <c r="E10" s="27" t="s">
        <v>29</v>
      </c>
      <c r="F10" s="4"/>
      <c r="G10" s="4"/>
      <c r="H10" s="46"/>
      <c r="I10" s="4"/>
    </row>
    <row r="11" spans="2:9" ht="12.75" customHeight="1">
      <c r="B11" s="4"/>
      <c r="C11" s="4"/>
      <c r="D11" s="4"/>
      <c r="E11" s="4"/>
      <c r="F11" s="4"/>
      <c r="G11" s="4"/>
      <c r="H11" s="46"/>
      <c r="I11" s="4"/>
    </row>
    <row r="12" spans="2:9" ht="12.75" customHeight="1">
      <c r="B12" s="47" t="s">
        <v>25</v>
      </c>
      <c r="C12" s="47" t="s">
        <v>1</v>
      </c>
      <c r="D12" s="47" t="s">
        <v>24</v>
      </c>
      <c r="E12" s="35" t="s">
        <v>10</v>
      </c>
      <c r="F12" s="35"/>
      <c r="G12" s="47"/>
      <c r="H12" s="47"/>
      <c r="I12" s="36"/>
    </row>
    <row r="13" spans="2:9" ht="12.75" customHeight="1">
      <c r="B13" s="26"/>
      <c r="C13" s="26"/>
      <c r="D13" s="26"/>
      <c r="E13" s="33"/>
      <c r="F13" s="33"/>
      <c r="G13" s="26"/>
      <c r="H13" s="26"/>
      <c r="I13" s="6"/>
    </row>
    <row r="14" spans="2:9" ht="12.75" customHeight="1">
      <c r="B14" s="4" t="s">
        <v>32</v>
      </c>
      <c r="C14" s="46">
        <f>Zins1+I14</f>
        <v>4.6</v>
      </c>
      <c r="D14" s="26">
        <v>0</v>
      </c>
      <c r="E14" s="46">
        <f>IF(E$6=0,"",C14*E$6/1200+VWK)</f>
      </c>
      <c r="H14" s="46"/>
      <c r="I14" s="28">
        <v>4.6</v>
      </c>
    </row>
    <row r="15" spans="2:9" ht="13.5" customHeight="1">
      <c r="B15" s="4" t="s">
        <v>33</v>
      </c>
      <c r="C15" s="46">
        <f>Zins2+I15</f>
        <v>5.6</v>
      </c>
      <c r="D15" s="26">
        <v>0.75</v>
      </c>
      <c r="E15" s="46">
        <f>IF(E$6=0,"",C15*E$6/1200+VWK)</f>
      </c>
      <c r="H15" s="46"/>
      <c r="I15" s="28">
        <v>4.85</v>
      </c>
    </row>
    <row r="16" spans="2:9" ht="13.5" thickBot="1">
      <c r="B16" s="29"/>
      <c r="C16" s="30"/>
      <c r="D16" s="30"/>
      <c r="E16" s="12"/>
      <c r="F16" s="30"/>
      <c r="G16" s="31"/>
      <c r="H16" s="31"/>
      <c r="I16" s="31"/>
    </row>
    <row r="17" spans="2:9" s="3" customFormat="1" ht="16.5" thickTop="1">
      <c r="B17" s="55" t="s">
        <v>28</v>
      </c>
      <c r="C17" s="56"/>
      <c r="D17" s="56"/>
      <c r="E17" s="56"/>
      <c r="F17" s="56"/>
      <c r="G17" s="56"/>
      <c r="H17" s="56"/>
      <c r="I17" s="57"/>
    </row>
    <row r="18" spans="2:9" ht="12.75">
      <c r="B18" s="37"/>
      <c r="C18" s="36"/>
      <c r="D18" s="36"/>
      <c r="E18" s="36"/>
      <c r="F18" s="36"/>
      <c r="G18" s="36"/>
      <c r="H18" s="36"/>
      <c r="I18" s="38"/>
    </row>
    <row r="19" spans="2:9" ht="12.75">
      <c r="B19" s="52" t="s">
        <v>2</v>
      </c>
      <c r="C19" s="53"/>
      <c r="D19" s="53"/>
      <c r="E19" s="53"/>
      <c r="F19" s="53"/>
      <c r="G19" s="53"/>
      <c r="H19" s="53"/>
      <c r="I19" s="54"/>
    </row>
    <row r="20" spans="2:9" ht="12.75">
      <c r="B20" s="37"/>
      <c r="C20" s="36"/>
      <c r="D20" s="36"/>
      <c r="E20" s="36"/>
      <c r="F20" s="36"/>
      <c r="G20" s="36"/>
      <c r="H20" s="36"/>
      <c r="I20" s="38"/>
    </row>
    <row r="21" spans="2:9" ht="13.5" thickBot="1">
      <c r="B21" s="39" t="s">
        <v>3</v>
      </c>
      <c r="C21" s="40" t="s">
        <v>4</v>
      </c>
      <c r="D21" s="41" t="s">
        <v>13</v>
      </c>
      <c r="E21" s="41" t="s">
        <v>5</v>
      </c>
      <c r="F21" s="41" t="s">
        <v>12</v>
      </c>
      <c r="G21" s="41" t="s">
        <v>11</v>
      </c>
      <c r="H21" s="42" t="s">
        <v>6</v>
      </c>
      <c r="I21" s="43" t="s">
        <v>30</v>
      </c>
    </row>
    <row r="22" spans="2:9" ht="12.75">
      <c r="B22" s="10"/>
      <c r="C22" s="13"/>
      <c r="D22" s="6"/>
      <c r="E22" s="14"/>
      <c r="F22" s="15"/>
      <c r="G22" s="15"/>
      <c r="H22" s="16"/>
      <c r="I22" s="17"/>
    </row>
    <row r="23" spans="2:9" ht="12.75">
      <c r="B23" s="10"/>
      <c r="C23" s="18">
        <f>IF(E$6=0,"",E7-2)</f>
      </c>
      <c r="D23" s="6"/>
      <c r="E23" s="5"/>
      <c r="F23" s="6"/>
      <c r="G23" s="6"/>
      <c r="H23" s="7"/>
      <c r="I23" s="34">
        <f>IF(E$6=0,"",E6)</f>
      </c>
    </row>
    <row r="24" spans="2:9" ht="12.75">
      <c r="B24" s="11">
        <f>IF(E$6=0,"",1)</f>
      </c>
      <c r="C24" s="18">
        <f>IF(E$6=0,"",C23+2)</f>
      </c>
      <c r="D24" s="6">
        <f aca="true" t="shared" si="0" ref="D24:D29">IF(E$6=0,"",MRate1)</f>
      </c>
      <c r="E24" s="5"/>
      <c r="F24" s="6">
        <f aca="true" t="shared" si="1" ref="F24:F29">D24</f>
      </c>
      <c r="G24" s="6"/>
      <c r="H24" s="7"/>
      <c r="I24" s="34">
        <f aca="true" t="shared" si="2" ref="I24:I29">IF(E$6=0,"",I23-D24)</f>
      </c>
    </row>
    <row r="25" spans="2:9" ht="12.75">
      <c r="B25" s="11"/>
      <c r="C25" s="19">
        <f>IF(E$6=0,"",_XLL.EDATUM(C24,1))</f>
      </c>
      <c r="D25" s="6">
        <f t="shared" si="0"/>
      </c>
      <c r="E25" s="5"/>
      <c r="F25" s="6">
        <f t="shared" si="1"/>
      </c>
      <c r="G25" s="6"/>
      <c r="H25" s="7"/>
      <c r="I25" s="34">
        <f t="shared" si="2"/>
      </c>
    </row>
    <row r="26" spans="2:9" ht="12.75">
      <c r="B26" s="11"/>
      <c r="C26" s="19">
        <f>IF(E$6=0,"",_XLL.EDATUM(C25,1))</f>
      </c>
      <c r="D26" s="6">
        <f t="shared" si="0"/>
      </c>
      <c r="E26" s="5"/>
      <c r="F26" s="6">
        <f t="shared" si="1"/>
      </c>
      <c r="G26" s="6"/>
      <c r="H26" s="7"/>
      <c r="I26" s="34">
        <f t="shared" si="2"/>
      </c>
    </row>
    <row r="27" spans="2:9" ht="12.75">
      <c r="B27" s="11"/>
      <c r="C27" s="19">
        <f>IF(E$6=0,"",_XLL.EDATUM(C26,1))</f>
      </c>
      <c r="D27" s="6">
        <f t="shared" si="0"/>
      </c>
      <c r="E27" s="5"/>
      <c r="F27" s="6">
        <f t="shared" si="1"/>
      </c>
      <c r="G27" s="6"/>
      <c r="H27" s="7"/>
      <c r="I27" s="34">
        <f t="shared" si="2"/>
      </c>
    </row>
    <row r="28" spans="2:9" ht="12.75">
      <c r="B28" s="11"/>
      <c r="C28" s="19">
        <f>IF(E$6=0,"",_XLL.EDATUM(C27,1))</f>
      </c>
      <c r="D28" s="6">
        <f t="shared" si="0"/>
      </c>
      <c r="E28" s="5"/>
      <c r="F28" s="6">
        <f t="shared" si="1"/>
      </c>
      <c r="G28" s="6"/>
      <c r="H28" s="7"/>
      <c r="I28" s="34">
        <f t="shared" si="2"/>
      </c>
    </row>
    <row r="29" spans="2:9" ht="12.75">
      <c r="B29" s="11"/>
      <c r="C29" s="19">
        <f>IF(E$6=0,"",_XLL.EDATUM(C28,1))</f>
      </c>
      <c r="D29" s="6">
        <f t="shared" si="0"/>
      </c>
      <c r="E29" s="5"/>
      <c r="F29" s="6">
        <f t="shared" si="1"/>
      </c>
      <c r="G29" s="6"/>
      <c r="H29" s="7"/>
      <c r="I29" s="34">
        <f t="shared" si="2"/>
      </c>
    </row>
    <row r="30" spans="2:9" ht="12.75">
      <c r="B30" s="11"/>
      <c r="C30" s="19">
        <f>IF(E$6=0,"",_XLL.EDATUM(C23,6))</f>
      </c>
      <c r="D30" s="6"/>
      <c r="E30" s="5">
        <f>IF(E$6=0,"",SUM(SUM(I23*Zins1/36000*1)+SUM(I24*Zins1/36000*30)+SUM(I25*Zins1/36000*30)+SUM(I26*Zins1/36000*30)+SUM(I27*Zins1/36000*30)+SUM(I28*Zins1/36000*30)+SUM(I29*Zins1/36000*29)))</f>
      </c>
      <c r="F30" s="6">
        <f>SUM(F24:F29)</f>
        <v>0</v>
      </c>
      <c r="G30" s="6">
        <f>IF(E$6=0,"",F30-E30-H30)</f>
      </c>
      <c r="H30" s="7">
        <f>IF(E$6=0,"",IF(F30=0,0,VWK*6))</f>
      </c>
      <c r="I30" s="34">
        <f>IF(E$6=0,"",I29+E30+H30)</f>
      </c>
    </row>
    <row r="31" spans="2:9" ht="12.75">
      <c r="B31" s="11"/>
      <c r="C31" s="18">
        <f>IF(E$6=0,"",C30+1)</f>
      </c>
      <c r="D31" s="6">
        <f aca="true" t="shared" si="3" ref="D31:D36">IF(E$6=0,"",MRate1)</f>
      </c>
      <c r="E31" s="5"/>
      <c r="F31" s="6">
        <f aca="true" t="shared" si="4" ref="F31:F36">D31</f>
      </c>
      <c r="G31" s="6"/>
      <c r="H31" s="7"/>
      <c r="I31" s="34">
        <f aca="true" t="shared" si="5" ref="I31:I36">IF(E$6=0,"",I30-D31)</f>
      </c>
    </row>
    <row r="32" spans="2:9" ht="12.75">
      <c r="B32" s="11"/>
      <c r="C32" s="19">
        <f>IF(E$6=0,"",_XLL.EDATUM(C31,1))</f>
      </c>
      <c r="D32" s="6">
        <f t="shared" si="3"/>
      </c>
      <c r="E32" s="5"/>
      <c r="F32" s="6">
        <f t="shared" si="4"/>
      </c>
      <c r="G32" s="6"/>
      <c r="H32" s="7"/>
      <c r="I32" s="34">
        <f t="shared" si="5"/>
      </c>
    </row>
    <row r="33" spans="2:9" ht="12.75">
      <c r="B33" s="11"/>
      <c r="C33" s="19">
        <f>IF(E$6=0,"",_XLL.EDATUM(C32,1))</f>
      </c>
      <c r="D33" s="6">
        <f t="shared" si="3"/>
      </c>
      <c r="E33" s="5"/>
      <c r="F33" s="6">
        <f t="shared" si="4"/>
      </c>
      <c r="G33" s="6"/>
      <c r="H33" s="7"/>
      <c r="I33" s="34">
        <f t="shared" si="5"/>
      </c>
    </row>
    <row r="34" spans="2:9" ht="12.75">
      <c r="B34" s="11"/>
      <c r="C34" s="19">
        <f>IF(E$6=0,"",_XLL.EDATUM(C33,1))</f>
      </c>
      <c r="D34" s="6">
        <f t="shared" si="3"/>
      </c>
      <c r="E34" s="5"/>
      <c r="F34" s="6">
        <f t="shared" si="4"/>
      </c>
      <c r="G34" s="6"/>
      <c r="H34" s="7"/>
      <c r="I34" s="34">
        <f t="shared" si="5"/>
      </c>
    </row>
    <row r="35" spans="2:9" ht="12.75">
      <c r="B35" s="11"/>
      <c r="C35" s="19">
        <f>IF(E$6=0,"",_XLL.EDATUM(C34,1))</f>
      </c>
      <c r="D35" s="6">
        <f t="shared" si="3"/>
      </c>
      <c r="E35" s="5"/>
      <c r="F35" s="6">
        <f t="shared" si="4"/>
      </c>
      <c r="G35" s="6"/>
      <c r="H35" s="7"/>
      <c r="I35" s="34">
        <f t="shared" si="5"/>
      </c>
    </row>
    <row r="36" spans="2:9" ht="12.75">
      <c r="B36" s="11"/>
      <c r="C36" s="19">
        <f>IF(E$6=0,"",_XLL.EDATUM(C35,1))</f>
      </c>
      <c r="D36" s="6">
        <f t="shared" si="3"/>
      </c>
      <c r="E36" s="5"/>
      <c r="F36" s="6">
        <f t="shared" si="4"/>
      </c>
      <c r="G36" s="6"/>
      <c r="H36" s="7"/>
      <c r="I36" s="34">
        <f t="shared" si="5"/>
      </c>
    </row>
    <row r="37" spans="2:9" ht="13.5" customHeight="1">
      <c r="B37" s="11"/>
      <c r="C37" s="19">
        <f>IF(E$6=0,"",_XLL.EDATUM(C30,6))</f>
      </c>
      <c r="D37" s="6"/>
      <c r="E37" s="5">
        <f>IF(E$6=0,"",SUM(SUM(I30*Zins1/36000*1)+SUM(I31*Zins1/36000*30)+SUM(I32*Zins1/36000*30)+SUM(I33*Zins1/36000*30)+SUM(I34*Zins1/36000*30)+SUM(I35*Zins1/36000*30)+SUM(I36*Zins1/36000*29)))</f>
      </c>
      <c r="F37" s="6">
        <f>SUM(F31:F36)</f>
        <v>0</v>
      </c>
      <c r="G37" s="6">
        <f>IF(E$6=0,"",F37-E37-H37)</f>
      </c>
      <c r="H37" s="7">
        <f>IF(E$6=0,"",IF(F37=0,0,VWK*6))</f>
      </c>
      <c r="I37" s="34">
        <f>IF(E$6=0,"",I36+E37+H37)</f>
      </c>
    </row>
    <row r="38" spans="2:9" ht="12.75">
      <c r="B38" s="11">
        <f>IF(E$6=0,"",2)</f>
      </c>
      <c r="C38" s="18">
        <f>IF(E$6=0,"",C37+2)</f>
      </c>
      <c r="D38" s="6">
        <f aca="true" t="shared" si="6" ref="D38:D43">IF(E$6=0,"",MRate1)</f>
      </c>
      <c r="E38" s="5"/>
      <c r="F38" s="6">
        <f aca="true" t="shared" si="7" ref="F38:F43">D38</f>
      </c>
      <c r="G38" s="6"/>
      <c r="H38" s="7"/>
      <c r="I38" s="34">
        <f aca="true" t="shared" si="8" ref="I38:I43">IF(E$6=0,"",I37-D38)</f>
      </c>
    </row>
    <row r="39" spans="2:9" ht="12.75">
      <c r="B39" s="10"/>
      <c r="C39" s="19">
        <f>IF(E$6=0,"",_XLL.EDATUM(C38,1))</f>
      </c>
      <c r="D39" s="6">
        <f t="shared" si="6"/>
      </c>
      <c r="E39" s="5"/>
      <c r="F39" s="6">
        <f t="shared" si="7"/>
      </c>
      <c r="G39" s="6"/>
      <c r="H39" s="7"/>
      <c r="I39" s="34">
        <f t="shared" si="8"/>
      </c>
    </row>
    <row r="40" spans="2:9" ht="12.75">
      <c r="B40" s="10"/>
      <c r="C40" s="19">
        <f>IF(E$6=0,"",_XLL.EDATUM(C39,1))</f>
      </c>
      <c r="D40" s="6">
        <f t="shared" si="6"/>
      </c>
      <c r="E40" s="5"/>
      <c r="F40" s="6">
        <f t="shared" si="7"/>
      </c>
      <c r="G40" s="6"/>
      <c r="H40" s="7"/>
      <c r="I40" s="34">
        <f t="shared" si="8"/>
      </c>
    </row>
    <row r="41" spans="2:9" ht="12.75">
      <c r="B41" s="10"/>
      <c r="C41" s="19">
        <f>IF(E$6=0,"",_XLL.EDATUM(C40,1))</f>
      </c>
      <c r="D41" s="6">
        <f t="shared" si="6"/>
      </c>
      <c r="E41" s="5"/>
      <c r="F41" s="6">
        <f t="shared" si="7"/>
      </c>
      <c r="G41" s="6"/>
      <c r="H41" s="7"/>
      <c r="I41" s="34">
        <f t="shared" si="8"/>
      </c>
    </row>
    <row r="42" spans="2:9" ht="12.75">
      <c r="B42" s="10"/>
      <c r="C42" s="19">
        <f>IF(E$6=0,"",_XLL.EDATUM(C41,1))</f>
      </c>
      <c r="D42" s="6">
        <f t="shared" si="6"/>
      </c>
      <c r="E42" s="5"/>
      <c r="F42" s="6">
        <f t="shared" si="7"/>
      </c>
      <c r="G42" s="6"/>
      <c r="H42" s="7"/>
      <c r="I42" s="34">
        <f t="shared" si="8"/>
      </c>
    </row>
    <row r="43" spans="2:9" ht="12.75">
      <c r="B43" s="10"/>
      <c r="C43" s="19">
        <f>IF(E$6=0,"",_XLL.EDATUM(C42,1))</f>
      </c>
      <c r="D43" s="6">
        <f t="shared" si="6"/>
      </c>
      <c r="E43" s="5"/>
      <c r="F43" s="6">
        <f t="shared" si="7"/>
      </c>
      <c r="G43" s="6"/>
      <c r="H43" s="7"/>
      <c r="I43" s="34">
        <f t="shared" si="8"/>
      </c>
    </row>
    <row r="44" spans="2:9" ht="12.75">
      <c r="B44" s="10"/>
      <c r="C44" s="19">
        <f>IF(E$6=0,"",_XLL.EDATUM(C37,6))</f>
      </c>
      <c r="D44" s="6"/>
      <c r="E44" s="5">
        <f>IF(E$6=0,"",SUM(SUM(I37*Zins1/36000*1)+SUM(I38*Zins1/36000*30)+SUM(I39*Zins1/36000*30)+SUM(I40*Zins1/36000*30)+SUM(I41*Zins1/36000*30)+SUM(I42*Zins1/36000*30)+SUM(I43*Zins1/36000*29)))</f>
      </c>
      <c r="F44" s="6">
        <f>SUM(F38:F43)</f>
        <v>0</v>
      </c>
      <c r="G44" s="6">
        <f>IF(E$6=0,"",F44-E44-H44)</f>
      </c>
      <c r="H44" s="7">
        <f>IF(E$6=0,"",IF(F44=0,0,VWK*6))</f>
      </c>
      <c r="I44" s="34">
        <f>IF(E$6=0,"",I43+E44+H44)</f>
      </c>
    </row>
    <row r="45" spans="2:9" ht="12.75">
      <c r="B45" s="10"/>
      <c r="C45" s="18">
        <f>IF(E$6=0,"",C44+1)</f>
      </c>
      <c r="D45" s="6">
        <f aca="true" t="shared" si="9" ref="D45:D50">IF(E$6=0,"",MRate1)</f>
      </c>
      <c r="E45" s="5"/>
      <c r="F45" s="6">
        <f aca="true" t="shared" si="10" ref="F45:F50">D45</f>
      </c>
      <c r="G45" s="6"/>
      <c r="H45" s="7"/>
      <c r="I45" s="34">
        <f aca="true" t="shared" si="11" ref="I45:I50">IF(E$6=0,"",I44-D45)</f>
      </c>
    </row>
    <row r="46" spans="2:9" ht="12.75">
      <c r="B46" s="10"/>
      <c r="C46" s="19">
        <f>IF(E$6=0,"",_XLL.EDATUM(C45,1))</f>
      </c>
      <c r="D46" s="6">
        <f t="shared" si="9"/>
      </c>
      <c r="E46" s="5"/>
      <c r="F46" s="6">
        <f t="shared" si="10"/>
      </c>
      <c r="G46" s="6"/>
      <c r="H46" s="7"/>
      <c r="I46" s="34">
        <f t="shared" si="11"/>
      </c>
    </row>
    <row r="47" spans="2:9" ht="12.75">
      <c r="B47" s="10"/>
      <c r="C47" s="19">
        <f>IF(E$6=0,"",_XLL.EDATUM(C46,1))</f>
      </c>
      <c r="D47" s="6">
        <f t="shared" si="9"/>
      </c>
      <c r="E47" s="5"/>
      <c r="F47" s="6">
        <f t="shared" si="10"/>
      </c>
      <c r="G47" s="6"/>
      <c r="H47" s="7"/>
      <c r="I47" s="34">
        <f t="shared" si="11"/>
      </c>
    </row>
    <row r="48" spans="2:9" ht="12.75">
      <c r="B48" s="10"/>
      <c r="C48" s="19">
        <f>IF(E$6=0,"",_XLL.EDATUM(C47,1))</f>
      </c>
      <c r="D48" s="6">
        <f t="shared" si="9"/>
      </c>
      <c r="E48" s="5"/>
      <c r="F48" s="6">
        <f t="shared" si="10"/>
      </c>
      <c r="G48" s="6"/>
      <c r="H48" s="7"/>
      <c r="I48" s="34">
        <f t="shared" si="11"/>
      </c>
    </row>
    <row r="49" spans="2:9" ht="12.75">
      <c r="B49" s="10"/>
      <c r="C49" s="19">
        <f>IF(E$6=0,"",_XLL.EDATUM(C48,1))</f>
      </c>
      <c r="D49" s="6">
        <f t="shared" si="9"/>
      </c>
      <c r="E49" s="5"/>
      <c r="F49" s="6">
        <f t="shared" si="10"/>
      </c>
      <c r="G49" s="6"/>
      <c r="H49" s="7"/>
      <c r="I49" s="34">
        <f t="shared" si="11"/>
      </c>
    </row>
    <row r="50" spans="2:9" ht="12.75">
      <c r="B50" s="10"/>
      <c r="C50" s="19">
        <f>IF(E$6=0,"",_XLL.EDATUM(C49,1))</f>
      </c>
      <c r="D50" s="6">
        <f t="shared" si="9"/>
      </c>
      <c r="E50" s="5"/>
      <c r="F50" s="6">
        <f t="shared" si="10"/>
      </c>
      <c r="G50" s="6"/>
      <c r="H50" s="7"/>
      <c r="I50" s="34">
        <f t="shared" si="11"/>
      </c>
    </row>
    <row r="51" spans="2:9" ht="12.75">
      <c r="B51" s="10"/>
      <c r="C51" s="19">
        <f>IF(E$6=0,"",_XLL.EDATUM(C44,6))</f>
      </c>
      <c r="D51" s="6"/>
      <c r="E51" s="5">
        <f>IF(E$6=0,"",SUM(SUM(I44*Zins1/36000*1)+SUM(I45*Zins1/36000*30)+SUM(I46*Zins1/36000*30)+SUM(I47*Zins1/36000*30)+SUM(I48*Zins1/36000*30)+SUM(I49*Zins1/36000*30)+SUM(I50*Zins1/36000*29)))</f>
      </c>
      <c r="F51" s="6">
        <f>SUM(F45:F50)</f>
        <v>0</v>
      </c>
      <c r="G51" s="6">
        <f>IF(E$6=0,"",F51-E51-H51)</f>
      </c>
      <c r="H51" s="7">
        <f>IF(E$6=0,"",IF(F51=0,0,VWK*6))</f>
      </c>
      <c r="I51" s="34">
        <f>IF(E$6=0,"",I50+E51+H51)</f>
      </c>
    </row>
    <row r="52" spans="2:9" ht="12.75">
      <c r="B52" s="11">
        <f>IF(E$6=0,"",3)</f>
      </c>
      <c r="C52" s="18">
        <f>IF(E$6=0,"",C51+2)</f>
      </c>
      <c r="D52" s="6">
        <f aca="true" t="shared" si="12" ref="D52:D57">IF(E$6=0,"",MRate1)</f>
      </c>
      <c r="E52" s="5"/>
      <c r="F52" s="6">
        <f aca="true" t="shared" si="13" ref="F52:F57">D52</f>
      </c>
      <c r="G52" s="6"/>
      <c r="H52" s="7"/>
      <c r="I52" s="34">
        <f aca="true" t="shared" si="14" ref="I52:I57">IF(E$6=0,"",I51-D52)</f>
      </c>
    </row>
    <row r="53" spans="2:9" ht="12.75">
      <c r="B53" s="11"/>
      <c r="C53" s="19">
        <f>IF(E$6=0,"",_XLL.EDATUM(C52,1))</f>
      </c>
      <c r="D53" s="6">
        <f t="shared" si="12"/>
      </c>
      <c r="E53" s="5"/>
      <c r="F53" s="6">
        <f t="shared" si="13"/>
      </c>
      <c r="G53" s="6"/>
      <c r="H53" s="7"/>
      <c r="I53" s="34">
        <f t="shared" si="14"/>
      </c>
    </row>
    <row r="54" spans="2:9" ht="12.75">
      <c r="B54" s="11"/>
      <c r="C54" s="19">
        <f>IF(E$6=0,"",_XLL.EDATUM(C53,1))</f>
      </c>
      <c r="D54" s="6">
        <f t="shared" si="12"/>
      </c>
      <c r="E54" s="5"/>
      <c r="F54" s="6">
        <f t="shared" si="13"/>
      </c>
      <c r="G54" s="6"/>
      <c r="H54" s="7"/>
      <c r="I54" s="34">
        <f t="shared" si="14"/>
      </c>
    </row>
    <row r="55" spans="2:9" ht="12.75">
      <c r="B55" s="11"/>
      <c r="C55" s="19">
        <f>IF(E$6=0,"",_XLL.EDATUM(C54,1))</f>
      </c>
      <c r="D55" s="6">
        <f t="shared" si="12"/>
      </c>
      <c r="E55" s="5"/>
      <c r="F55" s="6">
        <f t="shared" si="13"/>
      </c>
      <c r="G55" s="6"/>
      <c r="H55" s="7"/>
      <c r="I55" s="34">
        <f t="shared" si="14"/>
      </c>
    </row>
    <row r="56" spans="2:9" ht="12.75">
      <c r="B56" s="11"/>
      <c r="C56" s="19">
        <f>IF(E$6=0,"",_XLL.EDATUM(C55,1))</f>
      </c>
      <c r="D56" s="6">
        <f t="shared" si="12"/>
      </c>
      <c r="E56" s="5"/>
      <c r="F56" s="6">
        <f t="shared" si="13"/>
      </c>
      <c r="G56" s="6"/>
      <c r="H56" s="7"/>
      <c r="I56" s="34">
        <f t="shared" si="14"/>
      </c>
    </row>
    <row r="57" spans="2:9" ht="12.75">
      <c r="B57" s="11"/>
      <c r="C57" s="19">
        <f>IF(E$6=0,"",_XLL.EDATUM(C56,1))</f>
      </c>
      <c r="D57" s="6">
        <f t="shared" si="12"/>
      </c>
      <c r="E57" s="5"/>
      <c r="F57" s="6">
        <f t="shared" si="13"/>
      </c>
      <c r="G57" s="6"/>
      <c r="H57" s="7"/>
      <c r="I57" s="34">
        <f t="shared" si="14"/>
      </c>
    </row>
    <row r="58" spans="2:9" ht="12.75">
      <c r="B58" s="11"/>
      <c r="C58" s="19">
        <f>IF(E$6=0,"",_XLL.EDATUM(C51,6))</f>
      </c>
      <c r="D58" s="6"/>
      <c r="E58" s="5">
        <f>IF(E$6=0,"",SUM(SUM(I51*Zins1/36000*1)+SUM(I52*Zins1/36000*30)+SUM(I53*Zins1/36000*30)+SUM(I54*Zins1/36000*30)+SUM(I55*Zins1/36000*30)+SUM(I56*Zins1/36000*30)+SUM(I57*Zins1/36000*29)))</f>
      </c>
      <c r="F58" s="6">
        <f>SUM(F52:F57)</f>
        <v>0</v>
      </c>
      <c r="G58" s="6">
        <f>IF(E$6=0,"",F58-E58-H58)</f>
      </c>
      <c r="H58" s="7">
        <f>IF(E$6=0,"",IF(F58=0,0,VWK*6))</f>
      </c>
      <c r="I58" s="34">
        <f>IF(E$6=0,"",I57+E58+H58)</f>
      </c>
    </row>
    <row r="59" spans="2:9" ht="12.75">
      <c r="B59" s="11"/>
      <c r="C59" s="18">
        <f>IF(E$6=0,"",C58+1)</f>
      </c>
      <c r="D59" s="6">
        <f aca="true" t="shared" si="15" ref="D59:D64">IF(E$6=0,"",MRate1)</f>
      </c>
      <c r="E59" s="5"/>
      <c r="F59" s="6">
        <f aca="true" t="shared" si="16" ref="F59:F64">D59</f>
      </c>
      <c r="G59" s="6"/>
      <c r="H59" s="7"/>
      <c r="I59" s="34">
        <f aca="true" t="shared" si="17" ref="I59:I64">IF(E$6=0,"",I58-D59)</f>
      </c>
    </row>
    <row r="60" spans="2:9" ht="12.75">
      <c r="B60" s="11"/>
      <c r="C60" s="19">
        <f>IF(E$6=0,"",_XLL.EDATUM(C59,1))</f>
      </c>
      <c r="D60" s="6">
        <f t="shared" si="15"/>
      </c>
      <c r="E60" s="5"/>
      <c r="F60" s="6">
        <f t="shared" si="16"/>
      </c>
      <c r="G60" s="6"/>
      <c r="H60" s="7"/>
      <c r="I60" s="34">
        <f t="shared" si="17"/>
      </c>
    </row>
    <row r="61" spans="2:9" ht="12.75">
      <c r="B61" s="11"/>
      <c r="C61" s="19">
        <f>IF(E$6=0,"",_XLL.EDATUM(C60,1))</f>
      </c>
      <c r="D61" s="6">
        <f t="shared" si="15"/>
      </c>
      <c r="E61" s="5"/>
      <c r="F61" s="6">
        <f t="shared" si="16"/>
      </c>
      <c r="G61" s="6"/>
      <c r="H61" s="7"/>
      <c r="I61" s="34">
        <f t="shared" si="17"/>
      </c>
    </row>
    <row r="62" spans="2:9" ht="12.75">
      <c r="B62" s="11"/>
      <c r="C62" s="19">
        <f>IF(E$6=0,"",_XLL.EDATUM(C61,1))</f>
      </c>
      <c r="D62" s="6">
        <f t="shared" si="15"/>
      </c>
      <c r="E62" s="5"/>
      <c r="F62" s="6">
        <f t="shared" si="16"/>
      </c>
      <c r="G62" s="6"/>
      <c r="H62" s="7"/>
      <c r="I62" s="34">
        <f t="shared" si="17"/>
      </c>
    </row>
    <row r="63" spans="2:9" ht="12.75">
      <c r="B63" s="11"/>
      <c r="C63" s="19">
        <f>IF(E$6=0,"",_XLL.EDATUM(C62,1))</f>
      </c>
      <c r="D63" s="6">
        <f t="shared" si="15"/>
      </c>
      <c r="E63" s="5"/>
      <c r="F63" s="6">
        <f t="shared" si="16"/>
      </c>
      <c r="G63" s="6"/>
      <c r="H63" s="7"/>
      <c r="I63" s="34">
        <f t="shared" si="17"/>
      </c>
    </row>
    <row r="64" spans="2:9" ht="12.75">
      <c r="B64" s="11"/>
      <c r="C64" s="19">
        <f>IF(E$6=0,"",_XLL.EDATUM(C63,1))</f>
      </c>
      <c r="D64" s="6">
        <f t="shared" si="15"/>
      </c>
      <c r="E64" s="5"/>
      <c r="F64" s="6">
        <f t="shared" si="16"/>
      </c>
      <c r="G64" s="6"/>
      <c r="H64" s="7"/>
      <c r="I64" s="34">
        <f t="shared" si="17"/>
      </c>
    </row>
    <row r="65" spans="2:9" ht="12.75">
      <c r="B65" s="11"/>
      <c r="C65" s="19">
        <f>IF(E$6=0,"",_XLL.EDATUM(C58,6))</f>
      </c>
      <c r="D65" s="6"/>
      <c r="E65" s="5">
        <f>IF(E$6=0,"",SUM(SUM(I58*Zins1/36000*1)+SUM(I59*Zins1/36000*30)+SUM(I60*Zins1/36000*30)+SUM(I61*Zins1/36000*30)+SUM(I62*Zins1/36000*30)+SUM(I63*Zins1/36000*30)+SUM(I64*Zins1/36000*29)))</f>
      </c>
      <c r="F65" s="6">
        <f>SUM(F59:F64)</f>
        <v>0</v>
      </c>
      <c r="G65" s="6">
        <f>IF(E$6=0,"",F65-E65-H65)</f>
      </c>
      <c r="H65" s="7">
        <f>IF(E$6=0,"",IF(F65=0,0,VWK*6))</f>
      </c>
      <c r="I65" s="34">
        <f>IF(E$6=0,"",I64+E65+H65)</f>
      </c>
    </row>
    <row r="66" spans="2:9" ht="12.75">
      <c r="B66" s="11">
        <f>IF(E$6=0,"",4)</f>
      </c>
      <c r="C66" s="18">
        <f>IF(E$6=0,"",C65+2)</f>
      </c>
      <c r="D66" s="6">
        <f aca="true" t="shared" si="18" ref="D66:D71">IF(E$6=0,"",MRate1)</f>
      </c>
      <c r="E66" s="5"/>
      <c r="F66" s="6">
        <f aca="true" t="shared" si="19" ref="F66:F71">D66</f>
      </c>
      <c r="G66" s="6"/>
      <c r="H66" s="7"/>
      <c r="I66" s="34">
        <f aca="true" t="shared" si="20" ref="I66:I71">IF(E$6=0,"",I65-D66)</f>
      </c>
    </row>
    <row r="67" spans="2:9" ht="12.75">
      <c r="B67" s="10"/>
      <c r="C67" s="19">
        <f>IF(E$6=0,"",_XLL.EDATUM(C66,1))</f>
      </c>
      <c r="D67" s="6">
        <f t="shared" si="18"/>
      </c>
      <c r="E67" s="5"/>
      <c r="F67" s="6">
        <f t="shared" si="19"/>
      </c>
      <c r="G67" s="6"/>
      <c r="H67" s="7"/>
      <c r="I67" s="34">
        <f t="shared" si="20"/>
      </c>
    </row>
    <row r="68" spans="2:9" ht="12.75">
      <c r="B68" s="10"/>
      <c r="C68" s="19">
        <f>IF(E$6=0,"",_XLL.EDATUM(C67,1))</f>
      </c>
      <c r="D68" s="6">
        <f t="shared" si="18"/>
      </c>
      <c r="E68" s="5"/>
      <c r="F68" s="6">
        <f t="shared" si="19"/>
      </c>
      <c r="G68" s="6"/>
      <c r="H68" s="7"/>
      <c r="I68" s="34">
        <f t="shared" si="20"/>
      </c>
    </row>
    <row r="69" spans="2:9" ht="12.75">
      <c r="B69" s="10"/>
      <c r="C69" s="19">
        <f>IF(E$6=0,"",_XLL.EDATUM(C68,1))</f>
      </c>
      <c r="D69" s="6">
        <f t="shared" si="18"/>
      </c>
      <c r="E69" s="5"/>
      <c r="F69" s="6">
        <f t="shared" si="19"/>
      </c>
      <c r="G69" s="6"/>
      <c r="H69" s="7"/>
      <c r="I69" s="34">
        <f t="shared" si="20"/>
      </c>
    </row>
    <row r="70" spans="2:9" ht="12.75">
      <c r="B70" s="10"/>
      <c r="C70" s="19">
        <f>IF(E$6=0,"",_XLL.EDATUM(C69,1))</f>
      </c>
      <c r="D70" s="6">
        <f t="shared" si="18"/>
      </c>
      <c r="E70" s="5"/>
      <c r="F70" s="6">
        <f t="shared" si="19"/>
      </c>
      <c r="G70" s="6"/>
      <c r="H70" s="7"/>
      <c r="I70" s="34">
        <f t="shared" si="20"/>
      </c>
    </row>
    <row r="71" spans="2:9" ht="12.75">
      <c r="B71" s="10"/>
      <c r="C71" s="19">
        <f>IF(E$6=0,"",_XLL.EDATUM(C70,1))</f>
      </c>
      <c r="D71" s="6">
        <f t="shared" si="18"/>
      </c>
      <c r="E71" s="5"/>
      <c r="F71" s="6">
        <f t="shared" si="19"/>
      </c>
      <c r="G71" s="6"/>
      <c r="H71" s="7"/>
      <c r="I71" s="34">
        <f t="shared" si="20"/>
      </c>
    </row>
    <row r="72" spans="2:9" ht="12.75">
      <c r="B72" s="10"/>
      <c r="C72" s="19">
        <f>IF(E$6=0,"",_XLL.EDATUM(C65,6))</f>
      </c>
      <c r="D72" s="6"/>
      <c r="E72" s="5">
        <f>IF(E$6=0,"",SUM(SUM(I65*Zins1/36000*1)+SUM(I66*Zins1/36000*30)+SUM(I67*Zins1/36000*30)+SUM(I68*Zins1/36000*30)+SUM(I69*Zins1/36000*30)+SUM(I70*Zins1/36000*30)+SUM(I71*Zins1/36000*29)))</f>
      </c>
      <c r="F72" s="6">
        <f>SUM(F66:F71)</f>
        <v>0</v>
      </c>
      <c r="G72" s="6">
        <f>IF(E$6=0,"",F72-E72-H72)</f>
      </c>
      <c r="H72" s="7">
        <f>IF(E$6=0,"",IF(F72=0,0,VWK*6))</f>
      </c>
      <c r="I72" s="34">
        <f>IF(E$6=0,"",I71+E72+H72)</f>
      </c>
    </row>
    <row r="73" spans="2:9" ht="12.75">
      <c r="B73" s="10"/>
      <c r="C73" s="18">
        <f>IF(E$6=0,"",C72+1)</f>
      </c>
      <c r="D73" s="6">
        <f aca="true" t="shared" si="21" ref="D73:D78">IF(E$6=0,"",MRate1)</f>
      </c>
      <c r="E73" s="5"/>
      <c r="F73" s="6">
        <f aca="true" t="shared" si="22" ref="F73:F78">D73</f>
      </c>
      <c r="G73" s="6"/>
      <c r="H73" s="7"/>
      <c r="I73" s="34">
        <f aca="true" t="shared" si="23" ref="I73:I78">IF(E$6=0,"",I72-D73)</f>
      </c>
    </row>
    <row r="74" spans="2:9" ht="12.75">
      <c r="B74" s="10"/>
      <c r="C74" s="19">
        <f>IF(E$6=0,"",_XLL.EDATUM(C73,1))</f>
      </c>
      <c r="D74" s="6">
        <f t="shared" si="21"/>
      </c>
      <c r="E74" s="5"/>
      <c r="F74" s="6">
        <f t="shared" si="22"/>
      </c>
      <c r="G74" s="6"/>
      <c r="H74" s="7"/>
      <c r="I74" s="34">
        <f t="shared" si="23"/>
      </c>
    </row>
    <row r="75" spans="2:9" ht="12.75">
      <c r="B75" s="10"/>
      <c r="C75" s="19">
        <f>IF(E$6=0,"",_XLL.EDATUM(C74,1))</f>
      </c>
      <c r="D75" s="6">
        <f t="shared" si="21"/>
      </c>
      <c r="E75" s="5"/>
      <c r="F75" s="6">
        <f t="shared" si="22"/>
      </c>
      <c r="G75" s="6"/>
      <c r="H75" s="7"/>
      <c r="I75" s="34">
        <f t="shared" si="23"/>
      </c>
    </row>
    <row r="76" spans="2:9" ht="12.75">
      <c r="B76" s="10"/>
      <c r="C76" s="19">
        <f>IF(E$6=0,"",_XLL.EDATUM(C75,1))</f>
      </c>
      <c r="D76" s="6">
        <f t="shared" si="21"/>
      </c>
      <c r="E76" s="5"/>
      <c r="F76" s="6">
        <f t="shared" si="22"/>
      </c>
      <c r="G76" s="6"/>
      <c r="H76" s="7"/>
      <c r="I76" s="34">
        <f t="shared" si="23"/>
      </c>
    </row>
    <row r="77" spans="2:9" ht="12.75">
      <c r="B77" s="10"/>
      <c r="C77" s="19">
        <f>IF(E$6=0,"",_XLL.EDATUM(C76,1))</f>
      </c>
      <c r="D77" s="6">
        <f t="shared" si="21"/>
      </c>
      <c r="E77" s="5"/>
      <c r="F77" s="6">
        <f t="shared" si="22"/>
      </c>
      <c r="G77" s="6"/>
      <c r="H77" s="7"/>
      <c r="I77" s="34">
        <f t="shared" si="23"/>
      </c>
    </row>
    <row r="78" spans="2:9" ht="12.75">
      <c r="B78" s="10"/>
      <c r="C78" s="19">
        <f>IF(E$6=0,"",_XLL.EDATUM(C77,1))</f>
      </c>
      <c r="D78" s="6">
        <f t="shared" si="21"/>
      </c>
      <c r="E78" s="5"/>
      <c r="F78" s="6">
        <f t="shared" si="22"/>
      </c>
      <c r="G78" s="6"/>
      <c r="H78" s="7"/>
      <c r="I78" s="34">
        <f t="shared" si="23"/>
      </c>
    </row>
    <row r="79" spans="2:9" ht="12.75">
      <c r="B79" s="10"/>
      <c r="C79" s="19">
        <f>IF(E$6=0,"",_XLL.EDATUM(C72,6))</f>
      </c>
      <c r="D79" s="6"/>
      <c r="E79" s="5">
        <f>IF(E$6=0,"",SUM(SUM(I72*Zins1/36000*1)+SUM(I73*Zins1/36000*30)+SUM(I74*Zins1/36000*30)+SUM(I75*Zins1/36000*30)+SUM(I76*Zins1/36000*30)+SUM(I77*Zins1/36000*30)+SUM(I78*Zins1/36000*29)))</f>
      </c>
      <c r="F79" s="6">
        <f>SUM(F73:F78)</f>
        <v>0</v>
      </c>
      <c r="G79" s="6">
        <f>IF(E$6=0,"",F79-E79-H79)</f>
      </c>
      <c r="H79" s="7">
        <f>IF(E$6=0,"",IF(F79=0,0,VWK*6))</f>
      </c>
      <c r="I79" s="34">
        <f>IF(E$6=0,"",I78+E79+H79)</f>
      </c>
    </row>
    <row r="80" spans="2:9" ht="12.75">
      <c r="B80" s="11">
        <f>IF(E$6=0,"",5)</f>
      </c>
      <c r="C80" s="18">
        <f>IF(E$6=0,"",C79+2)</f>
      </c>
      <c r="D80" s="6">
        <f aca="true" t="shared" si="24" ref="D80:D85">IF(E$6=0,"",MRate1)</f>
      </c>
      <c r="E80" s="5"/>
      <c r="F80" s="6">
        <f aca="true" t="shared" si="25" ref="F80:F85">D80</f>
      </c>
      <c r="G80" s="6"/>
      <c r="H80" s="7"/>
      <c r="I80" s="34">
        <f aca="true" t="shared" si="26" ref="I80:I85">IF(E$6=0,"",I79-D80)</f>
      </c>
    </row>
    <row r="81" spans="2:9" ht="12.75">
      <c r="B81" s="11"/>
      <c r="C81" s="19">
        <f>IF(E$6=0,"",_XLL.EDATUM(C80,1))</f>
      </c>
      <c r="D81" s="6">
        <f t="shared" si="24"/>
      </c>
      <c r="E81" s="5"/>
      <c r="F81" s="6">
        <f t="shared" si="25"/>
      </c>
      <c r="G81" s="6"/>
      <c r="H81" s="7"/>
      <c r="I81" s="34">
        <f t="shared" si="26"/>
      </c>
    </row>
    <row r="82" spans="2:9" ht="12.75">
      <c r="B82" s="11"/>
      <c r="C82" s="19">
        <f>IF(E$6=0,"",_XLL.EDATUM(C81,1))</f>
      </c>
      <c r="D82" s="6">
        <f t="shared" si="24"/>
      </c>
      <c r="E82" s="5"/>
      <c r="F82" s="6">
        <f t="shared" si="25"/>
      </c>
      <c r="G82" s="6"/>
      <c r="H82" s="7"/>
      <c r="I82" s="34">
        <f t="shared" si="26"/>
      </c>
    </row>
    <row r="83" spans="2:9" ht="12.75">
      <c r="B83" s="11"/>
      <c r="C83" s="19">
        <f>IF(E$6=0,"",_XLL.EDATUM(C82,1))</f>
      </c>
      <c r="D83" s="6">
        <f t="shared" si="24"/>
      </c>
      <c r="E83" s="5"/>
      <c r="F83" s="6">
        <f t="shared" si="25"/>
      </c>
      <c r="G83" s="6"/>
      <c r="H83" s="7"/>
      <c r="I83" s="34">
        <f t="shared" si="26"/>
      </c>
    </row>
    <row r="84" spans="2:9" ht="12.75">
      <c r="B84" s="11"/>
      <c r="C84" s="19">
        <f>IF(E$6=0,"",_XLL.EDATUM(C83,1))</f>
      </c>
      <c r="D84" s="6">
        <f t="shared" si="24"/>
      </c>
      <c r="E84" s="5"/>
      <c r="F84" s="6">
        <f t="shared" si="25"/>
      </c>
      <c r="G84" s="6"/>
      <c r="H84" s="7"/>
      <c r="I84" s="34">
        <f t="shared" si="26"/>
      </c>
    </row>
    <row r="85" spans="2:9" ht="12.75">
      <c r="B85" s="11"/>
      <c r="C85" s="19">
        <f>IF(E$6=0,"",_XLL.EDATUM(C84,1))</f>
      </c>
      <c r="D85" s="6">
        <f t="shared" si="24"/>
      </c>
      <c r="E85" s="5"/>
      <c r="F85" s="6">
        <f t="shared" si="25"/>
      </c>
      <c r="G85" s="6"/>
      <c r="H85" s="7"/>
      <c r="I85" s="34">
        <f t="shared" si="26"/>
      </c>
    </row>
    <row r="86" spans="2:9" ht="12.75">
      <c r="B86" s="11"/>
      <c r="C86" s="19">
        <f>IF(E$6=0,"",_XLL.EDATUM(C79,6))</f>
      </c>
      <c r="D86" s="6"/>
      <c r="E86" s="5">
        <f>IF(E$6=0,"",SUM(SUM(I79*Zins1/36000*1)+SUM(I80*Zins1/36000*30)+SUM(I81*Zins1/36000*30)+SUM(I82*Zins1/36000*30)+SUM(I83*Zins1/36000*30)+SUM(I84*Zins1/36000*30)+SUM(I85*Zins1/36000*29)))</f>
      </c>
      <c r="F86" s="6">
        <f>SUM(F80:F85)</f>
        <v>0</v>
      </c>
      <c r="G86" s="6">
        <f>IF(E$6=0,"",F86-E86-H86)</f>
      </c>
      <c r="H86" s="7">
        <f>IF(E$6=0,"",IF(F86=0,0,VWK*6))</f>
      </c>
      <c r="I86" s="34">
        <f>IF(E$6=0,"",I85+E86+H86)</f>
      </c>
    </row>
    <row r="87" spans="2:9" ht="12.75">
      <c r="B87" s="11"/>
      <c r="C87" s="18">
        <f>IF(E$6=0,"",C86+1)</f>
      </c>
      <c r="D87" s="6">
        <f aca="true" t="shared" si="27" ref="D87:D92">IF(E$6=0,"",MRate1)</f>
      </c>
      <c r="E87" s="5"/>
      <c r="F87" s="6">
        <f aca="true" t="shared" si="28" ref="F87:F92">D87</f>
      </c>
      <c r="G87" s="6"/>
      <c r="H87" s="7"/>
      <c r="I87" s="34">
        <f aca="true" t="shared" si="29" ref="I87:I92">IF(E$6=0,"",I86-D87)</f>
      </c>
    </row>
    <row r="88" spans="2:9" ht="12.75">
      <c r="B88" s="11"/>
      <c r="C88" s="19">
        <f>IF(E$6=0,"",_XLL.EDATUM(C87,1))</f>
      </c>
      <c r="D88" s="6">
        <f t="shared" si="27"/>
      </c>
      <c r="E88" s="5"/>
      <c r="F88" s="6">
        <f t="shared" si="28"/>
      </c>
      <c r="G88" s="6"/>
      <c r="H88" s="7"/>
      <c r="I88" s="34">
        <f t="shared" si="29"/>
      </c>
    </row>
    <row r="89" spans="2:9" ht="12.75">
      <c r="B89" s="11"/>
      <c r="C89" s="19">
        <f>IF(E$6=0,"",_XLL.EDATUM(C88,1))</f>
      </c>
      <c r="D89" s="6">
        <f t="shared" si="27"/>
      </c>
      <c r="E89" s="5"/>
      <c r="F89" s="6">
        <f t="shared" si="28"/>
      </c>
      <c r="G89" s="6"/>
      <c r="H89" s="7"/>
      <c r="I89" s="34">
        <f t="shared" si="29"/>
      </c>
    </row>
    <row r="90" spans="2:9" ht="12.75">
      <c r="B90" s="11"/>
      <c r="C90" s="19">
        <f>IF(E$6=0,"",_XLL.EDATUM(C89,1))</f>
      </c>
      <c r="D90" s="6">
        <f t="shared" si="27"/>
      </c>
      <c r="E90" s="5"/>
      <c r="F90" s="6">
        <f t="shared" si="28"/>
      </c>
      <c r="G90" s="6"/>
      <c r="H90" s="7"/>
      <c r="I90" s="34">
        <f t="shared" si="29"/>
      </c>
    </row>
    <row r="91" spans="2:9" ht="12.75">
      <c r="B91" s="11"/>
      <c r="C91" s="19">
        <f>IF(E$6=0,"",_XLL.EDATUM(C90,1))</f>
      </c>
      <c r="D91" s="6">
        <f t="shared" si="27"/>
      </c>
      <c r="E91" s="5"/>
      <c r="F91" s="6">
        <f t="shared" si="28"/>
      </c>
      <c r="G91" s="6"/>
      <c r="H91" s="7"/>
      <c r="I91" s="34">
        <f t="shared" si="29"/>
      </c>
    </row>
    <row r="92" spans="2:9" ht="12.75">
      <c r="B92" s="11"/>
      <c r="C92" s="19">
        <f>IF(E$6=0,"",_XLL.EDATUM(C91,1))</f>
      </c>
      <c r="D92" s="6">
        <f t="shared" si="27"/>
      </c>
      <c r="E92" s="5"/>
      <c r="F92" s="6">
        <f t="shared" si="28"/>
      </c>
      <c r="G92" s="6"/>
      <c r="H92" s="7"/>
      <c r="I92" s="34">
        <f t="shared" si="29"/>
      </c>
    </row>
    <row r="93" spans="2:9" ht="12.75">
      <c r="B93" s="11"/>
      <c r="C93" s="19">
        <f>IF(E$6=0,"",_XLL.EDATUM(C86,6))</f>
      </c>
      <c r="D93" s="6"/>
      <c r="E93" s="5">
        <f>IF(E$6=0,"",SUM(SUM(I86*Zins1/36000*1)+SUM(I87*Zins1/36000*30)+SUM(I88*Zins1/36000*30)+SUM(I89*Zins1/36000*30)+SUM(I90*Zins1/36000*30)+SUM(I91*Zins1/36000*30)+SUM(I92*Zins1/36000*29)))</f>
      </c>
      <c r="F93" s="6">
        <f>SUM(F87:F92)</f>
        <v>0</v>
      </c>
      <c r="G93" s="6">
        <f>IF(E$6=0,"",F93-E93-H93)</f>
      </c>
      <c r="H93" s="7">
        <f>IF(E$6=0,"",IF(F93=0,0,VWK*6))</f>
      </c>
      <c r="I93" s="34">
        <f>IF(E$6=0,"",I92+E93+H93)</f>
      </c>
    </row>
    <row r="94" spans="2:9" ht="12.75">
      <c r="B94" s="11">
        <f>IF(E$6=0,"",6)</f>
      </c>
      <c r="C94" s="18">
        <f>IF(E$6=0,"",C93+2)</f>
      </c>
      <c r="D94" s="6">
        <f aca="true" t="shared" si="30" ref="D94:D99">IF(E$6=0,"",MRate1)</f>
      </c>
      <c r="E94" s="5"/>
      <c r="F94" s="6">
        <f aca="true" t="shared" si="31" ref="F94:F99">D94</f>
      </c>
      <c r="G94" s="6"/>
      <c r="H94" s="7"/>
      <c r="I94" s="34">
        <f aca="true" t="shared" si="32" ref="I94:I99">IF(E$6=0,"",I93-D94)</f>
      </c>
    </row>
    <row r="95" spans="2:9" ht="12.75">
      <c r="B95" s="10"/>
      <c r="C95" s="19">
        <f>IF(E$6=0,"",_XLL.EDATUM(C94,1))</f>
      </c>
      <c r="D95" s="6">
        <f t="shared" si="30"/>
      </c>
      <c r="E95" s="5"/>
      <c r="F95" s="6">
        <f t="shared" si="31"/>
      </c>
      <c r="G95" s="6"/>
      <c r="H95" s="7"/>
      <c r="I95" s="34">
        <f t="shared" si="32"/>
      </c>
    </row>
    <row r="96" spans="2:9" ht="12.75">
      <c r="B96" s="10"/>
      <c r="C96" s="19">
        <f>IF(E$6=0,"",_XLL.EDATUM(C95,1))</f>
      </c>
      <c r="D96" s="6">
        <f t="shared" si="30"/>
      </c>
      <c r="E96" s="5"/>
      <c r="F96" s="6">
        <f t="shared" si="31"/>
      </c>
      <c r="G96" s="6"/>
      <c r="H96" s="7"/>
      <c r="I96" s="34">
        <f t="shared" si="32"/>
      </c>
    </row>
    <row r="97" spans="2:9" ht="12.75">
      <c r="B97" s="10"/>
      <c r="C97" s="19">
        <f>IF(E$6=0,"",_XLL.EDATUM(C96,1))</f>
      </c>
      <c r="D97" s="6">
        <f t="shared" si="30"/>
      </c>
      <c r="E97" s="5"/>
      <c r="F97" s="6">
        <f t="shared" si="31"/>
      </c>
      <c r="G97" s="6"/>
      <c r="H97" s="7"/>
      <c r="I97" s="34">
        <f t="shared" si="32"/>
      </c>
    </row>
    <row r="98" spans="2:9" ht="12.75">
      <c r="B98" s="10"/>
      <c r="C98" s="19">
        <f>IF(E$6=0,"",_XLL.EDATUM(C97,1))</f>
      </c>
      <c r="D98" s="6">
        <f t="shared" si="30"/>
      </c>
      <c r="E98" s="5"/>
      <c r="F98" s="6">
        <f t="shared" si="31"/>
      </c>
      <c r="G98" s="6"/>
      <c r="H98" s="7"/>
      <c r="I98" s="34">
        <f t="shared" si="32"/>
      </c>
    </row>
    <row r="99" spans="2:9" ht="12.75">
      <c r="B99" s="10"/>
      <c r="C99" s="19">
        <f>IF(E$6=0,"",_XLL.EDATUM(C98,1))</f>
      </c>
      <c r="D99" s="6">
        <f t="shared" si="30"/>
      </c>
      <c r="E99" s="5"/>
      <c r="F99" s="6">
        <f t="shared" si="31"/>
      </c>
      <c r="G99" s="6"/>
      <c r="H99" s="7"/>
      <c r="I99" s="34">
        <f t="shared" si="32"/>
      </c>
    </row>
    <row r="100" spans="2:9" ht="12.75">
      <c r="B100" s="10"/>
      <c r="C100" s="19">
        <f>IF(E$6=0,"",_XLL.EDATUM(C93,6))</f>
      </c>
      <c r="D100" s="6"/>
      <c r="E100" s="5">
        <f>IF(E$6=0,"",SUM(SUM(I93*Zins1/36000*1)+SUM(I94*Zins1/36000*30)+SUM(I95*Zins1/36000*30)+SUM(I96*Zins1/36000*30)+SUM(I97*Zins1/36000*30)+SUM(I98*Zins1/36000*30)+SUM(I99*Zins1/36000*29)))</f>
      </c>
      <c r="F100" s="6">
        <f>SUM(F94:F99)</f>
        <v>0</v>
      </c>
      <c r="G100" s="6">
        <f>IF(E$6=0,"",F100-E100-H100)</f>
      </c>
      <c r="H100" s="7">
        <f>IF(E$6=0,"",IF(F100=0,0,VWK*6))</f>
      </c>
      <c r="I100" s="34">
        <f>IF(E$6=0,"",I99+E100+H100)</f>
      </c>
    </row>
    <row r="101" spans="2:9" ht="12.75">
      <c r="B101" s="10"/>
      <c r="C101" s="18">
        <f>IF(E$6=0,"",C100+1)</f>
      </c>
      <c r="D101" s="6">
        <f aca="true" t="shared" si="33" ref="D101:D106">IF(E$6=0,"",MRate1)</f>
      </c>
      <c r="E101" s="5"/>
      <c r="F101" s="6">
        <f aca="true" t="shared" si="34" ref="F101:F106">D101</f>
      </c>
      <c r="G101" s="6"/>
      <c r="H101" s="7"/>
      <c r="I101" s="34">
        <f aca="true" t="shared" si="35" ref="I101:I106">IF(E$6=0,"",I100-D101)</f>
      </c>
    </row>
    <row r="102" spans="2:9" ht="12.75">
      <c r="B102" s="10"/>
      <c r="C102" s="19">
        <f>IF(E$6=0,"",_XLL.EDATUM(C101,1))</f>
      </c>
      <c r="D102" s="6">
        <f t="shared" si="33"/>
      </c>
      <c r="E102" s="5"/>
      <c r="F102" s="6">
        <f t="shared" si="34"/>
      </c>
      <c r="G102" s="6"/>
      <c r="H102" s="7"/>
      <c r="I102" s="34">
        <f t="shared" si="35"/>
      </c>
    </row>
    <row r="103" spans="2:9" ht="12.75">
      <c r="B103" s="10"/>
      <c r="C103" s="19">
        <f>IF(E$6=0,"",_XLL.EDATUM(C102,1))</f>
      </c>
      <c r="D103" s="6">
        <f t="shared" si="33"/>
      </c>
      <c r="E103" s="5"/>
      <c r="F103" s="6">
        <f t="shared" si="34"/>
      </c>
      <c r="G103" s="6"/>
      <c r="H103" s="7"/>
      <c r="I103" s="34">
        <f t="shared" si="35"/>
      </c>
    </row>
    <row r="104" spans="2:9" ht="12.75">
      <c r="B104" s="10"/>
      <c r="C104" s="19">
        <f>IF(E$6=0,"",_XLL.EDATUM(C103,1))</f>
      </c>
      <c r="D104" s="6">
        <f t="shared" si="33"/>
      </c>
      <c r="E104" s="5"/>
      <c r="F104" s="6">
        <f t="shared" si="34"/>
      </c>
      <c r="G104" s="6"/>
      <c r="H104" s="7"/>
      <c r="I104" s="34">
        <f t="shared" si="35"/>
      </c>
    </row>
    <row r="105" spans="2:9" ht="12.75">
      <c r="B105" s="10"/>
      <c r="C105" s="19">
        <f>IF(E$6=0,"",_XLL.EDATUM(C104,1))</f>
      </c>
      <c r="D105" s="6">
        <f t="shared" si="33"/>
      </c>
      <c r="E105" s="5"/>
      <c r="F105" s="6">
        <f t="shared" si="34"/>
      </c>
      <c r="G105" s="6"/>
      <c r="H105" s="7"/>
      <c r="I105" s="34">
        <f t="shared" si="35"/>
      </c>
    </row>
    <row r="106" spans="2:9" ht="12.75">
      <c r="B106" s="10"/>
      <c r="C106" s="19">
        <f>IF(E$6=0,"",_XLL.EDATUM(C105,1))</f>
      </c>
      <c r="D106" s="6">
        <f t="shared" si="33"/>
      </c>
      <c r="E106" s="5"/>
      <c r="F106" s="6">
        <f t="shared" si="34"/>
      </c>
      <c r="G106" s="6"/>
      <c r="H106" s="7"/>
      <c r="I106" s="34">
        <f t="shared" si="35"/>
      </c>
    </row>
    <row r="107" spans="2:9" ht="12.75">
      <c r="B107" s="10"/>
      <c r="C107" s="19">
        <f>IF(E$6=0,"",_XLL.EDATUM(C100,6))</f>
      </c>
      <c r="D107" s="6"/>
      <c r="E107" s="5">
        <f>IF(E$6=0,"",SUM(SUM(I100*Zins1/36000*1)+SUM(I101*Zins1/36000*30)+SUM(I102*Zins1/36000*30)+SUM(I103*Zins1/36000*30)+SUM(I104*Zins1/36000*30)+SUM(I105*Zins1/36000*30)+SUM(I106*Zins1/36000*29)))</f>
      </c>
      <c r="F107" s="6">
        <f>SUM(F101:F106)</f>
        <v>0</v>
      </c>
      <c r="G107" s="6">
        <f>IF(E$6=0,"",F107-E107-H107)</f>
      </c>
      <c r="H107" s="7">
        <f>IF(E$6=0,"",IF(F107=0,0,VWK*6))</f>
      </c>
      <c r="I107" s="34">
        <f>IF(E$6=0,"",I106+E107+H107)</f>
      </c>
    </row>
    <row r="108" spans="2:9" ht="12.75">
      <c r="B108" s="11">
        <f>IF(E$6=0,"",7)</f>
      </c>
      <c r="C108" s="18">
        <f>IF(E$6=0,"",C107+2)</f>
      </c>
      <c r="D108" s="6">
        <f aca="true" t="shared" si="36" ref="D108:D113">IF(E$6=0,"",MRate1)</f>
      </c>
      <c r="E108" s="5"/>
      <c r="F108" s="6">
        <f aca="true" t="shared" si="37" ref="F108:F113">D108</f>
      </c>
      <c r="G108" s="6"/>
      <c r="H108" s="7"/>
      <c r="I108" s="34">
        <f aca="true" t="shared" si="38" ref="I108:I113">IF(E$6=0,"",I107-D108)</f>
      </c>
    </row>
    <row r="109" spans="2:9" ht="12.75">
      <c r="B109" s="11"/>
      <c r="C109" s="19">
        <f>IF(E$6=0,"",_XLL.EDATUM(C108,1))</f>
      </c>
      <c r="D109" s="6">
        <f t="shared" si="36"/>
      </c>
      <c r="E109" s="5"/>
      <c r="F109" s="6">
        <f t="shared" si="37"/>
      </c>
      <c r="G109" s="6"/>
      <c r="H109" s="7"/>
      <c r="I109" s="34">
        <f t="shared" si="38"/>
      </c>
    </row>
    <row r="110" spans="2:9" ht="12.75">
      <c r="B110" s="11"/>
      <c r="C110" s="19">
        <f>IF(E$6=0,"",_XLL.EDATUM(C109,1))</f>
      </c>
      <c r="D110" s="6">
        <f t="shared" si="36"/>
      </c>
      <c r="E110" s="5"/>
      <c r="F110" s="6">
        <f t="shared" si="37"/>
      </c>
      <c r="G110" s="6"/>
      <c r="H110" s="7"/>
      <c r="I110" s="34">
        <f t="shared" si="38"/>
      </c>
    </row>
    <row r="111" spans="2:9" ht="12.75">
      <c r="B111" s="11"/>
      <c r="C111" s="19">
        <f>IF(E$6=0,"",_XLL.EDATUM(C110,1))</f>
      </c>
      <c r="D111" s="6">
        <f t="shared" si="36"/>
      </c>
      <c r="E111" s="5"/>
      <c r="F111" s="6">
        <f t="shared" si="37"/>
      </c>
      <c r="G111" s="6"/>
      <c r="H111" s="7"/>
      <c r="I111" s="34">
        <f t="shared" si="38"/>
      </c>
    </row>
    <row r="112" spans="2:9" ht="12.75">
      <c r="B112" s="11"/>
      <c r="C112" s="19">
        <f>IF(E$6=0,"",_XLL.EDATUM(C111,1))</f>
      </c>
      <c r="D112" s="6">
        <f t="shared" si="36"/>
      </c>
      <c r="E112" s="5"/>
      <c r="F112" s="6">
        <f t="shared" si="37"/>
      </c>
      <c r="G112" s="6"/>
      <c r="H112" s="7"/>
      <c r="I112" s="34">
        <f t="shared" si="38"/>
      </c>
    </row>
    <row r="113" spans="2:9" ht="12.75">
      <c r="B113" s="11"/>
      <c r="C113" s="19">
        <f>IF(E$6=0,"",_XLL.EDATUM(C112,1))</f>
      </c>
      <c r="D113" s="6">
        <f t="shared" si="36"/>
      </c>
      <c r="E113" s="5"/>
      <c r="F113" s="6">
        <f t="shared" si="37"/>
      </c>
      <c r="G113" s="6"/>
      <c r="H113" s="7"/>
      <c r="I113" s="34">
        <f t="shared" si="38"/>
      </c>
    </row>
    <row r="114" spans="2:9" ht="12.75">
      <c r="B114" s="11"/>
      <c r="C114" s="19">
        <f>IF(E$6=0,"",_XLL.EDATUM(C107,6))</f>
      </c>
      <c r="D114" s="6"/>
      <c r="E114" s="5">
        <f>IF(E$6=0,"",SUM(SUM(I107*Zins1/36000*1)+SUM(I108*Zins1/36000*30)+SUM(I109*Zins1/36000*30)+SUM(I110*Zins1/36000*30)+SUM(I111*Zins1/36000*30)+SUM(I112*Zins1/36000*30)+SUM(I113*Zins1/36000*29)))</f>
      </c>
      <c r="F114" s="6">
        <f>SUM(F108:F113)</f>
        <v>0</v>
      </c>
      <c r="G114" s="6">
        <f>IF(E$6=0,"",F114-E114-H114)</f>
      </c>
      <c r="H114" s="7">
        <f>IF(E$6=0,"",IF(F114=0,0,VWK*6))</f>
      </c>
      <c r="I114" s="34">
        <f>IF(E$6=0,"",I113+E114+H114)</f>
      </c>
    </row>
    <row r="115" spans="2:9" ht="12.75">
      <c r="B115" s="11"/>
      <c r="C115" s="18">
        <f>IF(E$6=0,"",C114+1)</f>
      </c>
      <c r="D115" s="6">
        <f aca="true" t="shared" si="39" ref="D115:D120">IF(E$6=0,"",MRate1)</f>
      </c>
      <c r="E115" s="5"/>
      <c r="F115" s="6">
        <f aca="true" t="shared" si="40" ref="F115:F120">D115</f>
      </c>
      <c r="G115" s="6"/>
      <c r="H115" s="7"/>
      <c r="I115" s="34">
        <f aca="true" t="shared" si="41" ref="I115:I120">IF(E$6=0,"",I114-D115)</f>
      </c>
    </row>
    <row r="116" spans="2:9" ht="12.75">
      <c r="B116" s="11"/>
      <c r="C116" s="19">
        <f>IF(E$6=0,"",_XLL.EDATUM(C115,1))</f>
      </c>
      <c r="D116" s="6">
        <f t="shared" si="39"/>
      </c>
      <c r="E116" s="5"/>
      <c r="F116" s="6">
        <f t="shared" si="40"/>
      </c>
      <c r="G116" s="6"/>
      <c r="H116" s="7"/>
      <c r="I116" s="34">
        <f t="shared" si="41"/>
      </c>
    </row>
    <row r="117" spans="2:9" ht="12.75">
      <c r="B117" s="11"/>
      <c r="C117" s="19">
        <f>IF(E$6=0,"",_XLL.EDATUM(C116,1))</f>
      </c>
      <c r="D117" s="6">
        <f t="shared" si="39"/>
      </c>
      <c r="E117" s="5"/>
      <c r="F117" s="6">
        <f t="shared" si="40"/>
      </c>
      <c r="G117" s="6"/>
      <c r="H117" s="7"/>
      <c r="I117" s="34">
        <f t="shared" si="41"/>
      </c>
    </row>
    <row r="118" spans="2:9" ht="12.75">
      <c r="B118" s="11"/>
      <c r="C118" s="19">
        <f>IF(E$6=0,"",_XLL.EDATUM(C117,1))</f>
      </c>
      <c r="D118" s="6">
        <f t="shared" si="39"/>
      </c>
      <c r="E118" s="5"/>
      <c r="F118" s="6">
        <f t="shared" si="40"/>
      </c>
      <c r="G118" s="6"/>
      <c r="H118" s="7"/>
      <c r="I118" s="34">
        <f t="shared" si="41"/>
      </c>
    </row>
    <row r="119" spans="2:9" ht="12.75">
      <c r="B119" s="11"/>
      <c r="C119" s="19">
        <f>IF(E$6=0,"",_XLL.EDATUM(C118,1))</f>
      </c>
      <c r="D119" s="6">
        <f t="shared" si="39"/>
      </c>
      <c r="E119" s="5"/>
      <c r="F119" s="6">
        <f t="shared" si="40"/>
      </c>
      <c r="G119" s="6"/>
      <c r="H119" s="7"/>
      <c r="I119" s="34">
        <f t="shared" si="41"/>
      </c>
    </row>
    <row r="120" spans="2:9" ht="12.75">
      <c r="B120" s="11"/>
      <c r="C120" s="19">
        <f>IF(E$6=0,"",_XLL.EDATUM(C119,1))</f>
      </c>
      <c r="D120" s="6">
        <f t="shared" si="39"/>
      </c>
      <c r="E120" s="5"/>
      <c r="F120" s="6">
        <f t="shared" si="40"/>
      </c>
      <c r="G120" s="6"/>
      <c r="H120" s="7"/>
      <c r="I120" s="34">
        <f t="shared" si="41"/>
      </c>
    </row>
    <row r="121" spans="2:9" ht="12.75">
      <c r="B121" s="11"/>
      <c r="C121" s="19">
        <f>IF(E$6=0,"",_XLL.EDATUM(C114,6))</f>
      </c>
      <c r="D121" s="6"/>
      <c r="E121" s="5">
        <f>IF(E$6=0,"",SUM(SUM(I114*Zins1/36000*1)+SUM(I115*Zins1/36000*30)+SUM(I116*Zins1/36000*30)+SUM(I117*Zins1/36000*30)+SUM(I118*Zins1/36000*30)+SUM(I119*Zins1/36000*30)+SUM(I120*Zins1/36000*29)))</f>
      </c>
      <c r="F121" s="6">
        <f>SUM(F115:F120)</f>
        <v>0</v>
      </c>
      <c r="G121" s="6">
        <f>IF(E$6=0,"",F121-E121-H121)</f>
      </c>
      <c r="H121" s="7">
        <f>IF(E$6=0,"",IF(F121=0,0,VWK*6))</f>
      </c>
      <c r="I121" s="34">
        <f>IF(E$6=0,"",I120+E121+H121)</f>
      </c>
    </row>
    <row r="122" spans="2:9" ht="12.75">
      <c r="B122" s="11">
        <f>IF(E$6=0,"",8)</f>
      </c>
      <c r="C122" s="18">
        <f>IF(E$6=0,"",C121+2)</f>
      </c>
      <c r="D122" s="6">
        <f aca="true" t="shared" si="42" ref="D122:D127">IF(E$6=0,"",MRate1)</f>
      </c>
      <c r="E122" s="5"/>
      <c r="F122" s="6">
        <f aca="true" t="shared" si="43" ref="F122:F127">D122</f>
      </c>
      <c r="G122" s="6"/>
      <c r="H122" s="7"/>
      <c r="I122" s="34">
        <f aca="true" t="shared" si="44" ref="I122:I127">IF(E$6=0,"",I121-D122)</f>
      </c>
    </row>
    <row r="123" spans="2:9" ht="12.75">
      <c r="B123" s="10"/>
      <c r="C123" s="19">
        <f>IF(E$6=0,"",_XLL.EDATUM(C122,1))</f>
      </c>
      <c r="D123" s="6">
        <f t="shared" si="42"/>
      </c>
      <c r="E123" s="5"/>
      <c r="F123" s="6">
        <f t="shared" si="43"/>
      </c>
      <c r="G123" s="6"/>
      <c r="H123" s="7"/>
      <c r="I123" s="34">
        <f t="shared" si="44"/>
      </c>
    </row>
    <row r="124" spans="2:9" ht="12.75">
      <c r="B124" s="10"/>
      <c r="C124" s="19">
        <f>IF(E$6=0,"",_XLL.EDATUM(C123,1))</f>
      </c>
      <c r="D124" s="6">
        <f t="shared" si="42"/>
      </c>
      <c r="E124" s="5"/>
      <c r="F124" s="6">
        <f t="shared" si="43"/>
      </c>
      <c r="G124" s="6"/>
      <c r="H124" s="7"/>
      <c r="I124" s="34">
        <f t="shared" si="44"/>
      </c>
    </row>
    <row r="125" spans="2:9" ht="12.75">
      <c r="B125" s="10"/>
      <c r="C125" s="19">
        <f>IF(E$6=0,"",_XLL.EDATUM(C124,1))</f>
      </c>
      <c r="D125" s="6">
        <f t="shared" si="42"/>
      </c>
      <c r="E125" s="5"/>
      <c r="F125" s="6">
        <f t="shared" si="43"/>
      </c>
      <c r="G125" s="6"/>
      <c r="H125" s="7"/>
      <c r="I125" s="34">
        <f t="shared" si="44"/>
      </c>
    </row>
    <row r="126" spans="2:9" ht="12.75">
      <c r="B126" s="10"/>
      <c r="C126" s="19">
        <f>IF(E$6=0,"",_XLL.EDATUM(C125,1))</f>
      </c>
      <c r="D126" s="6">
        <f t="shared" si="42"/>
      </c>
      <c r="E126" s="5"/>
      <c r="F126" s="6">
        <f t="shared" si="43"/>
      </c>
      <c r="G126" s="6"/>
      <c r="H126" s="7"/>
      <c r="I126" s="34">
        <f t="shared" si="44"/>
      </c>
    </row>
    <row r="127" spans="2:9" ht="12.75">
      <c r="B127" s="10"/>
      <c r="C127" s="19">
        <f>IF(E$6=0,"",_XLL.EDATUM(C126,1))</f>
      </c>
      <c r="D127" s="6">
        <f t="shared" si="42"/>
      </c>
      <c r="E127" s="5"/>
      <c r="F127" s="6">
        <f t="shared" si="43"/>
      </c>
      <c r="G127" s="6"/>
      <c r="H127" s="7"/>
      <c r="I127" s="34">
        <f t="shared" si="44"/>
      </c>
    </row>
    <row r="128" spans="2:9" ht="12.75">
      <c r="B128" s="10"/>
      <c r="C128" s="19">
        <f>IF(E$6=0,"",_XLL.EDATUM(C121,6))</f>
      </c>
      <c r="D128" s="6"/>
      <c r="E128" s="5">
        <f>IF(E$6=0,"",SUM(SUM(I121*Zins1/36000*1)+SUM(I122*Zins1/36000*30)+SUM(I123*Zins1/36000*30)+SUM(I124*Zins1/36000*30)+SUM(I125*Zins1/36000*30)+SUM(I126*Zins1/36000*30)+SUM(I127*Zins1/36000*29)))</f>
      </c>
      <c r="F128" s="6">
        <f>SUM(F122:F127)</f>
        <v>0</v>
      </c>
      <c r="G128" s="6">
        <f>IF(E$6=0,"",F128-E128-H128)</f>
      </c>
      <c r="H128" s="7">
        <f>IF(E$6=0,"",IF(F128=0,0,VWK*6))</f>
      </c>
      <c r="I128" s="34">
        <f>IF(E$6=0,"",I127+E128+H128)</f>
      </c>
    </row>
    <row r="129" spans="2:9" ht="12.75">
      <c r="B129" s="10"/>
      <c r="C129" s="18">
        <f>IF(E$6=0,"",C128+1)</f>
      </c>
      <c r="D129" s="6">
        <f aca="true" t="shared" si="45" ref="D129:D134">IF(E$6=0,"",MRate1)</f>
      </c>
      <c r="E129" s="5"/>
      <c r="F129" s="6">
        <f aca="true" t="shared" si="46" ref="F129:F134">D129</f>
      </c>
      <c r="G129" s="6"/>
      <c r="H129" s="7"/>
      <c r="I129" s="34">
        <f aca="true" t="shared" si="47" ref="I129:I134">IF(E$6=0,"",I128-D129)</f>
      </c>
    </row>
    <row r="130" spans="2:9" ht="12.75">
      <c r="B130" s="10"/>
      <c r="C130" s="19">
        <f>IF(E$6=0,"",_XLL.EDATUM(C129,1))</f>
      </c>
      <c r="D130" s="6">
        <f t="shared" si="45"/>
      </c>
      <c r="E130" s="5"/>
      <c r="F130" s="6">
        <f t="shared" si="46"/>
      </c>
      <c r="G130" s="6"/>
      <c r="H130" s="7"/>
      <c r="I130" s="34">
        <f t="shared" si="47"/>
      </c>
    </row>
    <row r="131" spans="2:9" ht="12.75">
      <c r="B131" s="10"/>
      <c r="C131" s="19">
        <f>IF(E$6=0,"",_XLL.EDATUM(C130,1))</f>
      </c>
      <c r="D131" s="6">
        <f t="shared" si="45"/>
      </c>
      <c r="E131" s="5"/>
      <c r="F131" s="6">
        <f t="shared" si="46"/>
      </c>
      <c r="G131" s="6"/>
      <c r="H131" s="7"/>
      <c r="I131" s="34">
        <f t="shared" si="47"/>
      </c>
    </row>
    <row r="132" spans="2:9" ht="12.75">
      <c r="B132" s="10"/>
      <c r="C132" s="19">
        <f>IF(E$6=0,"",_XLL.EDATUM(C131,1))</f>
      </c>
      <c r="D132" s="6">
        <f t="shared" si="45"/>
      </c>
      <c r="E132" s="5"/>
      <c r="F132" s="6">
        <f t="shared" si="46"/>
      </c>
      <c r="G132" s="6"/>
      <c r="H132" s="7"/>
      <c r="I132" s="34">
        <f t="shared" si="47"/>
      </c>
    </row>
    <row r="133" spans="2:9" ht="12.75">
      <c r="B133" s="10"/>
      <c r="C133" s="19">
        <f>IF(E$6=0,"",_XLL.EDATUM(C132,1))</f>
      </c>
      <c r="D133" s="6">
        <f t="shared" si="45"/>
      </c>
      <c r="E133" s="5"/>
      <c r="F133" s="6">
        <f t="shared" si="46"/>
      </c>
      <c r="G133" s="6"/>
      <c r="H133" s="7"/>
      <c r="I133" s="34">
        <f t="shared" si="47"/>
      </c>
    </row>
    <row r="134" spans="2:9" ht="12.75">
      <c r="B134" s="10"/>
      <c r="C134" s="19">
        <f>IF(E$6=0,"",_XLL.EDATUM(C133,1))</f>
      </c>
      <c r="D134" s="6">
        <f t="shared" si="45"/>
      </c>
      <c r="E134" s="5"/>
      <c r="F134" s="6">
        <f t="shared" si="46"/>
      </c>
      <c r="G134" s="6"/>
      <c r="H134" s="7"/>
      <c r="I134" s="34">
        <f t="shared" si="47"/>
      </c>
    </row>
    <row r="135" spans="2:9" ht="12.75">
      <c r="B135" s="10"/>
      <c r="C135" s="19">
        <f>IF(E$6=0,"",_XLL.EDATUM(C128,6))</f>
      </c>
      <c r="D135" s="6"/>
      <c r="E135" s="5">
        <f>IF(E$6=0,"",SUM(SUM(I128*Zins1/36000*1)+SUM(I129*Zins1/36000*30)+SUM(I130*Zins1/36000*30)+SUM(I131*Zins1/36000*30)+SUM(I132*Zins1/36000*30)+SUM(I133*Zins1/36000*30)+SUM(I134*Zins1/36000*29)))</f>
      </c>
      <c r="F135" s="6">
        <f>SUM(F129:F134)</f>
        <v>0</v>
      </c>
      <c r="G135" s="6">
        <f>IF(E$6=0,"",F135-E135-H135)</f>
      </c>
      <c r="H135" s="7">
        <f>IF(E$6=0,"",IF(F135=0,0,VWK*6))</f>
      </c>
      <c r="I135" s="34">
        <f>IF(E$6=0,"",I134+E135+H135)</f>
      </c>
    </row>
    <row r="136" spans="2:9" ht="12.75">
      <c r="B136" s="11">
        <f>IF(E$6=0,"",9)</f>
      </c>
      <c r="C136" s="18">
        <f>IF(E$6=0,"",C135+2)</f>
      </c>
      <c r="D136" s="6">
        <f aca="true" t="shared" si="48" ref="D136:D141">IF(E$6=0,"",MRate1)</f>
      </c>
      <c r="E136" s="5"/>
      <c r="F136" s="6">
        <f aca="true" t="shared" si="49" ref="F136:F141">D136</f>
      </c>
      <c r="G136" s="6"/>
      <c r="H136" s="7"/>
      <c r="I136" s="34">
        <f aca="true" t="shared" si="50" ref="I136:I141">IF(E$6=0,"",I135-D136)</f>
      </c>
    </row>
    <row r="137" spans="2:9" ht="12.75">
      <c r="B137" s="11"/>
      <c r="C137" s="19">
        <f>IF(E$6=0,"",_XLL.EDATUM(C136,1))</f>
      </c>
      <c r="D137" s="6">
        <f t="shared" si="48"/>
      </c>
      <c r="E137" s="5"/>
      <c r="F137" s="6">
        <f t="shared" si="49"/>
      </c>
      <c r="G137" s="6"/>
      <c r="H137" s="7"/>
      <c r="I137" s="34">
        <f t="shared" si="50"/>
      </c>
    </row>
    <row r="138" spans="2:9" ht="12.75">
      <c r="B138" s="11"/>
      <c r="C138" s="19">
        <f>IF(E$6=0,"",_XLL.EDATUM(C137,1))</f>
      </c>
      <c r="D138" s="6">
        <f t="shared" si="48"/>
      </c>
      <c r="E138" s="5"/>
      <c r="F138" s="6">
        <f t="shared" si="49"/>
      </c>
      <c r="G138" s="6"/>
      <c r="H138" s="7"/>
      <c r="I138" s="34">
        <f t="shared" si="50"/>
      </c>
    </row>
    <row r="139" spans="2:9" ht="12.75">
      <c r="B139" s="11"/>
      <c r="C139" s="19">
        <f>IF(E$6=0,"",_XLL.EDATUM(C138,1))</f>
      </c>
      <c r="D139" s="6">
        <f t="shared" si="48"/>
      </c>
      <c r="E139" s="5"/>
      <c r="F139" s="6">
        <f t="shared" si="49"/>
      </c>
      <c r="G139" s="6"/>
      <c r="H139" s="7"/>
      <c r="I139" s="34">
        <f t="shared" si="50"/>
      </c>
    </row>
    <row r="140" spans="2:9" ht="12.75">
      <c r="B140" s="11"/>
      <c r="C140" s="19">
        <f>IF(E$6=0,"",_XLL.EDATUM(C139,1))</f>
      </c>
      <c r="D140" s="6">
        <f t="shared" si="48"/>
      </c>
      <c r="E140" s="5"/>
      <c r="F140" s="6">
        <f t="shared" si="49"/>
      </c>
      <c r="G140" s="6"/>
      <c r="H140" s="7"/>
      <c r="I140" s="34">
        <f t="shared" si="50"/>
      </c>
    </row>
    <row r="141" spans="2:9" ht="12.75">
      <c r="B141" s="11"/>
      <c r="C141" s="19">
        <f>IF(E$6=0,"",_XLL.EDATUM(C140,1))</f>
      </c>
      <c r="D141" s="6">
        <f t="shared" si="48"/>
      </c>
      <c r="E141" s="5"/>
      <c r="F141" s="6">
        <f t="shared" si="49"/>
      </c>
      <c r="G141" s="6"/>
      <c r="H141" s="7"/>
      <c r="I141" s="34">
        <f t="shared" si="50"/>
      </c>
    </row>
    <row r="142" spans="2:9" ht="12.75">
      <c r="B142" s="11"/>
      <c r="C142" s="19">
        <f>IF(E$6=0,"",_XLL.EDATUM(C135,6))</f>
      </c>
      <c r="D142" s="6"/>
      <c r="E142" s="5">
        <f>IF(E$6=0,"",SUM(SUM(I135*Zins1/36000*1)+SUM(I136*Zins1/36000*30)+SUM(I137*Zins1/36000*30)+SUM(I138*Zins1/36000*30)+SUM(I139*Zins1/36000*30)+SUM(I140*Zins1/36000*30)+SUM(I141*Zins1/36000*29)))</f>
      </c>
      <c r="F142" s="6">
        <f>SUM(F136:F141)</f>
        <v>0</v>
      </c>
      <c r="G142" s="6">
        <f>IF(E$6=0,"",F142-E142-H142)</f>
      </c>
      <c r="H142" s="7">
        <f>IF(E$6=0,"",IF(F142=0,0,VWK*6))</f>
      </c>
      <c r="I142" s="34">
        <f>IF(E$6=0,"",I141+E142+H142)</f>
      </c>
    </row>
    <row r="143" spans="2:9" ht="12.75">
      <c r="B143" s="11"/>
      <c r="C143" s="18">
        <f>IF(E$6=0,"",C142+1)</f>
      </c>
      <c r="D143" s="6">
        <f aca="true" t="shared" si="51" ref="D143:D148">IF(E$6=0,"",MRate1)</f>
      </c>
      <c r="E143" s="5"/>
      <c r="F143" s="6">
        <f aca="true" t="shared" si="52" ref="F143:F148">D143</f>
      </c>
      <c r="G143" s="6"/>
      <c r="H143" s="7"/>
      <c r="I143" s="34">
        <f aca="true" t="shared" si="53" ref="I143:I148">IF(E$6=0,"",I142-D143)</f>
      </c>
    </row>
    <row r="144" spans="2:9" ht="12.75">
      <c r="B144" s="11"/>
      <c r="C144" s="19">
        <f>IF(E$6=0,"",_XLL.EDATUM(C143,1))</f>
      </c>
      <c r="D144" s="6">
        <f t="shared" si="51"/>
      </c>
      <c r="E144" s="5"/>
      <c r="F144" s="6">
        <f t="shared" si="52"/>
      </c>
      <c r="G144" s="6"/>
      <c r="H144" s="7"/>
      <c r="I144" s="34">
        <f t="shared" si="53"/>
      </c>
    </row>
    <row r="145" spans="2:9" ht="12.75">
      <c r="B145" s="11"/>
      <c r="C145" s="19">
        <f>IF(E$6=0,"",_XLL.EDATUM(C144,1))</f>
      </c>
      <c r="D145" s="6">
        <f t="shared" si="51"/>
      </c>
      <c r="E145" s="5"/>
      <c r="F145" s="6">
        <f t="shared" si="52"/>
      </c>
      <c r="G145" s="6"/>
      <c r="H145" s="7"/>
      <c r="I145" s="34">
        <f t="shared" si="53"/>
      </c>
    </row>
    <row r="146" spans="2:9" ht="12.75">
      <c r="B146" s="11"/>
      <c r="C146" s="19">
        <f>IF(E$6=0,"",_XLL.EDATUM(C145,1))</f>
      </c>
      <c r="D146" s="6">
        <f t="shared" si="51"/>
      </c>
      <c r="E146" s="5"/>
      <c r="F146" s="6">
        <f t="shared" si="52"/>
      </c>
      <c r="G146" s="6"/>
      <c r="H146" s="7"/>
      <c r="I146" s="34">
        <f t="shared" si="53"/>
      </c>
    </row>
    <row r="147" spans="2:9" ht="12.75">
      <c r="B147" s="11"/>
      <c r="C147" s="19">
        <f>IF(E$6=0,"",_XLL.EDATUM(C146,1))</f>
      </c>
      <c r="D147" s="6">
        <f t="shared" si="51"/>
      </c>
      <c r="E147" s="5"/>
      <c r="F147" s="6">
        <f t="shared" si="52"/>
      </c>
      <c r="G147" s="6"/>
      <c r="H147" s="7"/>
      <c r="I147" s="34">
        <f t="shared" si="53"/>
      </c>
    </row>
    <row r="148" spans="2:9" ht="12.75">
      <c r="B148" s="11"/>
      <c r="C148" s="19">
        <f>IF(E$6=0,"",_XLL.EDATUM(C147,1))</f>
      </c>
      <c r="D148" s="6">
        <f t="shared" si="51"/>
      </c>
      <c r="E148" s="5"/>
      <c r="F148" s="6">
        <f t="shared" si="52"/>
      </c>
      <c r="G148" s="6"/>
      <c r="H148" s="7"/>
      <c r="I148" s="34">
        <f t="shared" si="53"/>
      </c>
    </row>
    <row r="149" spans="2:9" ht="12.75">
      <c r="B149" s="11"/>
      <c r="C149" s="19">
        <f>IF(E$6=0,"",_XLL.EDATUM(C142,6))</f>
      </c>
      <c r="D149" s="6"/>
      <c r="E149" s="5">
        <f>IF(E$6=0,"",SUM(SUM(I142*Zins1/36000*1)+SUM(I143*Zins1/36000*30)+SUM(I144*Zins1/36000*30)+SUM(I145*Zins1/36000*30)+SUM(I146*Zins1/36000*30)+SUM(I147*Zins1/36000*30)+SUM(I148*Zins1/36000*29)))</f>
      </c>
      <c r="F149" s="6">
        <f>SUM(F143:F148)</f>
        <v>0</v>
      </c>
      <c r="G149" s="6">
        <f>IF(E$6=0,"",F149-E149-H149)</f>
      </c>
      <c r="H149" s="7">
        <f>IF(E$6=0,"",IF(F149=0,0,VWK*6))</f>
      </c>
      <c r="I149" s="34">
        <f>IF(E$6=0,"",I148+E149+H149)</f>
      </c>
    </row>
    <row r="150" spans="2:9" ht="12.75">
      <c r="B150" s="11">
        <f>IF(E$6=0,"",10)</f>
      </c>
      <c r="C150" s="18">
        <f>IF(E$6=0,"",C149+2)</f>
      </c>
      <c r="D150" s="6">
        <f aca="true" t="shared" si="54" ref="D150:D155">IF(E$6=0,"",MRate1)</f>
      </c>
      <c r="E150" s="5"/>
      <c r="F150" s="6">
        <f aca="true" t="shared" si="55" ref="F150:F155">D150</f>
      </c>
      <c r="G150" s="6"/>
      <c r="H150" s="7"/>
      <c r="I150" s="34">
        <f aca="true" t="shared" si="56" ref="I150:I155">IF(E$6=0,"",I149-D150)</f>
      </c>
    </row>
    <row r="151" spans="2:9" ht="12.75">
      <c r="B151" s="10"/>
      <c r="C151" s="19">
        <f>IF(E$6=0,"",_XLL.EDATUM(C150,1))</f>
      </c>
      <c r="D151" s="6">
        <f t="shared" si="54"/>
      </c>
      <c r="E151" s="5"/>
      <c r="F151" s="6">
        <f t="shared" si="55"/>
      </c>
      <c r="G151" s="6"/>
      <c r="H151" s="7"/>
      <c r="I151" s="34">
        <f t="shared" si="56"/>
      </c>
    </row>
    <row r="152" spans="2:9" ht="12.75">
      <c r="B152" s="10"/>
      <c r="C152" s="19">
        <f>IF(E$6=0,"",_XLL.EDATUM(C151,1))</f>
      </c>
      <c r="D152" s="6">
        <f t="shared" si="54"/>
      </c>
      <c r="E152" s="5"/>
      <c r="F152" s="6">
        <f t="shared" si="55"/>
      </c>
      <c r="G152" s="6"/>
      <c r="H152" s="7"/>
      <c r="I152" s="34">
        <f t="shared" si="56"/>
      </c>
    </row>
    <row r="153" spans="2:9" ht="12.75">
      <c r="B153" s="10"/>
      <c r="C153" s="19">
        <f>IF(E$6=0,"",_XLL.EDATUM(C152,1))</f>
      </c>
      <c r="D153" s="6">
        <f t="shared" si="54"/>
      </c>
      <c r="E153" s="5"/>
      <c r="F153" s="6">
        <f t="shared" si="55"/>
      </c>
      <c r="G153" s="6"/>
      <c r="H153" s="7"/>
      <c r="I153" s="34">
        <f t="shared" si="56"/>
      </c>
    </row>
    <row r="154" spans="2:9" ht="12.75">
      <c r="B154" s="10"/>
      <c r="C154" s="19">
        <f>IF(E$6=0,"",_XLL.EDATUM(C153,1))</f>
      </c>
      <c r="D154" s="6">
        <f t="shared" si="54"/>
      </c>
      <c r="E154" s="5"/>
      <c r="F154" s="6">
        <f t="shared" si="55"/>
      </c>
      <c r="G154" s="6"/>
      <c r="H154" s="7"/>
      <c r="I154" s="34">
        <f t="shared" si="56"/>
      </c>
    </row>
    <row r="155" spans="2:9" ht="12.75">
      <c r="B155" s="10"/>
      <c r="C155" s="19">
        <f>IF(E$6=0,"",_XLL.EDATUM(C154,1))</f>
      </c>
      <c r="D155" s="6">
        <f t="shared" si="54"/>
      </c>
      <c r="E155" s="5"/>
      <c r="F155" s="6">
        <f t="shared" si="55"/>
      </c>
      <c r="G155" s="6"/>
      <c r="H155" s="7"/>
      <c r="I155" s="34">
        <f t="shared" si="56"/>
      </c>
    </row>
    <row r="156" spans="2:9" ht="12.75">
      <c r="B156" s="10"/>
      <c r="C156" s="19">
        <f>IF(E$6=0,"",_XLL.EDATUM(C149,6))</f>
      </c>
      <c r="D156" s="6"/>
      <c r="E156" s="5">
        <f>IF(E$6=0,"",SUM(SUM(I149*Zins1/36000*1)+SUM(I150*Zins1/36000*30)+SUM(I151*Zins1/36000*30)+SUM(I152*Zins1/36000*30)+SUM(I153*Zins1/36000*30)+SUM(I154*Zins1/36000*30)+SUM(I155*Zins1/36000*29)))</f>
      </c>
      <c r="F156" s="6">
        <f>SUM(F150:F155)</f>
        <v>0</v>
      </c>
      <c r="G156" s="6">
        <f>IF(E$6=0,"",F156-E156-H156)</f>
      </c>
      <c r="H156" s="7">
        <f>IF(E$6=0,"",IF(F156=0,0,VWK*6))</f>
      </c>
      <c r="I156" s="34">
        <f>IF(E$6=0,"",I155+E156+H156)</f>
      </c>
    </row>
    <row r="157" spans="2:9" ht="12.75">
      <c r="B157" s="10"/>
      <c r="C157" s="18">
        <f>IF(E$6=0,"",C156+1)</f>
      </c>
      <c r="D157" s="6">
        <f aca="true" t="shared" si="57" ref="D157:D162">IF(E$6=0,"",MRate1)</f>
      </c>
      <c r="E157" s="5"/>
      <c r="F157" s="6">
        <f aca="true" t="shared" si="58" ref="F157:F162">D157</f>
      </c>
      <c r="G157" s="6"/>
      <c r="H157" s="7"/>
      <c r="I157" s="34">
        <f aca="true" t="shared" si="59" ref="I157:I162">IF(E$6=0,"",I156-D157)</f>
      </c>
    </row>
    <row r="158" spans="2:9" ht="12.75">
      <c r="B158" s="10"/>
      <c r="C158" s="19">
        <f>IF(E$6=0,"",_XLL.EDATUM(C157,1))</f>
      </c>
      <c r="D158" s="6">
        <f t="shared" si="57"/>
      </c>
      <c r="E158" s="5"/>
      <c r="F158" s="6">
        <f t="shared" si="58"/>
      </c>
      <c r="G158" s="6"/>
      <c r="H158" s="7"/>
      <c r="I158" s="34">
        <f t="shared" si="59"/>
      </c>
    </row>
    <row r="159" spans="2:9" ht="12.75">
      <c r="B159" s="10"/>
      <c r="C159" s="19">
        <f>IF(E$6=0,"",_XLL.EDATUM(C158,1))</f>
      </c>
      <c r="D159" s="6">
        <f t="shared" si="57"/>
      </c>
      <c r="E159" s="5"/>
      <c r="F159" s="6">
        <f t="shared" si="58"/>
      </c>
      <c r="G159" s="6"/>
      <c r="H159" s="7"/>
      <c r="I159" s="34">
        <f t="shared" si="59"/>
      </c>
    </row>
    <row r="160" spans="2:9" ht="12.75">
      <c r="B160" s="10"/>
      <c r="C160" s="19">
        <f>IF(E$6=0,"",_XLL.EDATUM(C159,1))</f>
      </c>
      <c r="D160" s="6">
        <f t="shared" si="57"/>
      </c>
      <c r="E160" s="5"/>
      <c r="F160" s="6">
        <f t="shared" si="58"/>
      </c>
      <c r="G160" s="6"/>
      <c r="H160" s="7"/>
      <c r="I160" s="34">
        <f t="shared" si="59"/>
      </c>
    </row>
    <row r="161" spans="2:9" ht="12.75">
      <c r="B161" s="10"/>
      <c r="C161" s="19">
        <f>IF(E$6=0,"",_XLL.EDATUM(C160,1))</f>
      </c>
      <c r="D161" s="6">
        <f t="shared" si="57"/>
      </c>
      <c r="E161" s="5"/>
      <c r="F161" s="6">
        <f t="shared" si="58"/>
      </c>
      <c r="G161" s="6"/>
      <c r="H161" s="7"/>
      <c r="I161" s="34">
        <f t="shared" si="59"/>
      </c>
    </row>
    <row r="162" spans="2:9" ht="12.75">
      <c r="B162" s="10"/>
      <c r="C162" s="19">
        <f>IF(E$6=0,"",_XLL.EDATUM(C161,1))</f>
      </c>
      <c r="D162" s="6">
        <f t="shared" si="57"/>
      </c>
      <c r="E162" s="5"/>
      <c r="F162" s="6">
        <f t="shared" si="58"/>
      </c>
      <c r="G162" s="6"/>
      <c r="H162" s="7"/>
      <c r="I162" s="34">
        <f t="shared" si="59"/>
      </c>
    </row>
    <row r="163" spans="2:9" ht="12.75">
      <c r="B163" s="10"/>
      <c r="C163" s="19">
        <f>IF(E$6=0,"",_XLL.EDATUM(C156,6))</f>
      </c>
      <c r="D163" s="6"/>
      <c r="E163" s="5">
        <f>IF(E$6=0,"",SUM(SUM(I156*Zins1/36000*1)+SUM(I157*Zins1/36000*30)+SUM(I158*Zins1/36000*30)+SUM(I159*Zins1/36000*30)+SUM(I160*Zins1/36000*30)+SUM(I161*Zins1/36000*30)+SUM(I162*Zins1/36000*29)))</f>
      </c>
      <c r="F163" s="6">
        <f>SUM(F157:F162)</f>
        <v>0</v>
      </c>
      <c r="G163" s="6">
        <f>IF(E$6=0,"",F163-E163-H163)</f>
      </c>
      <c r="H163" s="7">
        <f>IF(E$6=0,"",IF(F163=0,0,VWK*6))</f>
      </c>
      <c r="I163" s="34">
        <f>IF(E$6=0,"",I162+E163+H163)</f>
      </c>
    </row>
    <row r="164" spans="2:9" ht="12.75">
      <c r="B164" s="11">
        <f>IF(E$6=0,"",11)</f>
      </c>
      <c r="C164" s="18">
        <f>IF(E$6=0,"",C163+2)</f>
      </c>
      <c r="D164" s="6">
        <f aca="true" t="shared" si="60" ref="D164:D169">IF(E$6=0,"",MRate2)</f>
      </c>
      <c r="E164" s="5"/>
      <c r="F164" s="6">
        <f aca="true" t="shared" si="61" ref="F164:F169">D164</f>
      </c>
      <c r="G164" s="6"/>
      <c r="H164" s="7"/>
      <c r="I164" s="34">
        <f aca="true" t="shared" si="62" ref="I164:I169">IF(E$6=0,"",I163-D164)</f>
      </c>
    </row>
    <row r="165" spans="2:9" ht="12.75">
      <c r="B165" s="11"/>
      <c r="C165" s="19">
        <f>IF(E$6=0,"",_XLL.EDATUM(C164,1))</f>
      </c>
      <c r="D165" s="6">
        <f t="shared" si="60"/>
      </c>
      <c r="E165" s="5"/>
      <c r="F165" s="6">
        <f t="shared" si="61"/>
      </c>
      <c r="G165" s="6"/>
      <c r="H165" s="7"/>
      <c r="I165" s="34">
        <f t="shared" si="62"/>
      </c>
    </row>
    <row r="166" spans="2:9" ht="12.75">
      <c r="B166" s="11"/>
      <c r="C166" s="19">
        <f>IF(E$6=0,"",_XLL.EDATUM(C165,1))</f>
      </c>
      <c r="D166" s="6">
        <f t="shared" si="60"/>
      </c>
      <c r="E166" s="5"/>
      <c r="F166" s="6">
        <f t="shared" si="61"/>
      </c>
      <c r="G166" s="6"/>
      <c r="H166" s="7"/>
      <c r="I166" s="34">
        <f t="shared" si="62"/>
      </c>
    </row>
    <row r="167" spans="2:9" ht="12.75">
      <c r="B167" s="11"/>
      <c r="C167" s="19">
        <f>IF(E$6=0,"",_XLL.EDATUM(C166,1))</f>
      </c>
      <c r="D167" s="6">
        <f t="shared" si="60"/>
      </c>
      <c r="E167" s="5"/>
      <c r="F167" s="6">
        <f t="shared" si="61"/>
      </c>
      <c r="G167" s="6"/>
      <c r="H167" s="7"/>
      <c r="I167" s="34">
        <f t="shared" si="62"/>
      </c>
    </row>
    <row r="168" spans="2:9" ht="12.75">
      <c r="B168" s="11"/>
      <c r="C168" s="19">
        <f>IF(E$6=0,"",_XLL.EDATUM(C167,1))</f>
      </c>
      <c r="D168" s="6">
        <f t="shared" si="60"/>
      </c>
      <c r="E168" s="5"/>
      <c r="F168" s="6">
        <f t="shared" si="61"/>
      </c>
      <c r="G168" s="6"/>
      <c r="H168" s="7"/>
      <c r="I168" s="34">
        <f t="shared" si="62"/>
      </c>
    </row>
    <row r="169" spans="2:9" ht="12.75">
      <c r="B169" s="11"/>
      <c r="C169" s="19">
        <f>IF(E$6=0,"",_XLL.EDATUM(C168,1))</f>
      </c>
      <c r="D169" s="6">
        <f t="shared" si="60"/>
      </c>
      <c r="E169" s="5"/>
      <c r="F169" s="6">
        <f t="shared" si="61"/>
      </c>
      <c r="G169" s="6"/>
      <c r="H169" s="7"/>
      <c r="I169" s="34">
        <f t="shared" si="62"/>
      </c>
    </row>
    <row r="170" spans="2:9" ht="12.75">
      <c r="B170" s="11"/>
      <c r="C170" s="19">
        <f>IF(E$6=0,"",_XLL.EDATUM(C163,6))</f>
      </c>
      <c r="D170" s="6"/>
      <c r="E170" s="5">
        <f>IF(E$6=0,"",SUM(SUM(I163*Zins2/36000*1)+SUM(I164*Zins2/36000*30)+SUM(I165*Zins2/36000*30)+SUM(I166*Zins2/36000*30)+SUM(I167*Zins2/36000*30)+SUM(I168*Zins2/36000*30)+SUM(I169*Zins2/36000*29)))</f>
      </c>
      <c r="F170" s="6">
        <f>SUM(F164:F169)</f>
        <v>0</v>
      </c>
      <c r="G170" s="6">
        <f>IF(E$6=0,"",F170-E170-H170)</f>
      </c>
      <c r="H170" s="7">
        <f>IF(E$6=0,"",IF(F170=0,0,VWK*6))</f>
      </c>
      <c r="I170" s="34">
        <f>IF(E$6=0,"",I169+E170+H170)</f>
      </c>
    </row>
    <row r="171" spans="2:9" ht="12.75">
      <c r="B171" s="11"/>
      <c r="C171" s="18">
        <f>IF(E$6=0,"",C170+1)</f>
      </c>
      <c r="D171" s="6">
        <f aca="true" t="shared" si="63" ref="D171:D176">IF(E$6=0,"",MRate2)</f>
      </c>
      <c r="E171" s="5"/>
      <c r="F171" s="6">
        <f aca="true" t="shared" si="64" ref="F171:F176">D171</f>
      </c>
      <c r="G171" s="6"/>
      <c r="H171" s="7"/>
      <c r="I171" s="34">
        <f aca="true" t="shared" si="65" ref="I171:I176">IF(E$6=0,"",I170-D171)</f>
      </c>
    </row>
    <row r="172" spans="2:9" ht="12.75">
      <c r="B172" s="11"/>
      <c r="C172" s="19">
        <f>IF(E$6=0,"",_XLL.EDATUM(C171,1))</f>
      </c>
      <c r="D172" s="6">
        <f t="shared" si="63"/>
      </c>
      <c r="E172" s="5"/>
      <c r="F172" s="6">
        <f t="shared" si="64"/>
      </c>
      <c r="G172" s="6"/>
      <c r="H172" s="7"/>
      <c r="I172" s="34">
        <f t="shared" si="65"/>
      </c>
    </row>
    <row r="173" spans="2:9" ht="12.75">
      <c r="B173" s="11"/>
      <c r="C173" s="19">
        <f>IF(E$6=0,"",_XLL.EDATUM(C172,1))</f>
      </c>
      <c r="D173" s="6">
        <f t="shared" si="63"/>
      </c>
      <c r="E173" s="5"/>
      <c r="F173" s="6">
        <f t="shared" si="64"/>
      </c>
      <c r="G173" s="6"/>
      <c r="H173" s="7"/>
      <c r="I173" s="34">
        <f t="shared" si="65"/>
      </c>
    </row>
    <row r="174" spans="2:9" ht="12.75">
      <c r="B174" s="11"/>
      <c r="C174" s="19">
        <f>IF(E$6=0,"",_XLL.EDATUM(C173,1))</f>
      </c>
      <c r="D174" s="6">
        <f t="shared" si="63"/>
      </c>
      <c r="E174" s="5"/>
      <c r="F174" s="6">
        <f t="shared" si="64"/>
      </c>
      <c r="G174" s="6"/>
      <c r="H174" s="7"/>
      <c r="I174" s="34">
        <f t="shared" si="65"/>
      </c>
    </row>
    <row r="175" spans="2:9" ht="12.75">
      <c r="B175" s="11"/>
      <c r="C175" s="19">
        <f>IF(E$6=0,"",_XLL.EDATUM(C174,1))</f>
      </c>
      <c r="D175" s="6">
        <f t="shared" si="63"/>
      </c>
      <c r="E175" s="5"/>
      <c r="F175" s="6">
        <f t="shared" si="64"/>
      </c>
      <c r="G175" s="6"/>
      <c r="H175" s="7"/>
      <c r="I175" s="34">
        <f t="shared" si="65"/>
      </c>
    </row>
    <row r="176" spans="2:9" ht="12.75">
      <c r="B176" s="11"/>
      <c r="C176" s="19">
        <f>IF(E$6=0,"",_XLL.EDATUM(C175,1))</f>
      </c>
      <c r="D176" s="6">
        <f t="shared" si="63"/>
      </c>
      <c r="E176" s="5"/>
      <c r="F176" s="6">
        <f t="shared" si="64"/>
      </c>
      <c r="G176" s="6"/>
      <c r="H176" s="7"/>
      <c r="I176" s="34">
        <f t="shared" si="65"/>
      </c>
    </row>
    <row r="177" spans="2:9" ht="12.75">
      <c r="B177" s="11"/>
      <c r="C177" s="19">
        <f>IF(E$6=0,"",_XLL.EDATUM(C170,6))</f>
      </c>
      <c r="D177" s="6"/>
      <c r="E177" s="5">
        <f>IF(E$6=0,"",SUM(SUM(I170*Zins2/36000*1)+SUM(I171*Zins2/36000*30)+SUM(I172*Zins2/36000*30)+SUM(I173*Zins2/36000*30)+SUM(I174*Zins2/36000*30)+SUM(I175*Zins2/36000*30)+SUM(I176*Zins2/36000*29)))</f>
      </c>
      <c r="F177" s="6">
        <f>SUM(F171:F176)</f>
        <v>0</v>
      </c>
      <c r="G177" s="6">
        <f>IF(E$6=0,"",F177-E177-H177)</f>
      </c>
      <c r="H177" s="7">
        <f>IF(E$6=0,"",IF(F177=0,0,VWK*6))</f>
      </c>
      <c r="I177" s="34">
        <f>IF(E$6=0,"",I176+E177+H177)</f>
      </c>
    </row>
    <row r="178" spans="2:9" ht="12.75">
      <c r="B178" s="11">
        <f>IF(E$6=0,"",12)</f>
      </c>
      <c r="C178" s="18">
        <f>IF(E$6=0,"",C177+2)</f>
      </c>
      <c r="D178" s="6">
        <f aca="true" t="shared" si="66" ref="D178:D183">IF(E$6=0,"",MRate2)</f>
      </c>
      <c r="E178" s="5"/>
      <c r="F178" s="6">
        <f aca="true" t="shared" si="67" ref="F178:F183">D178</f>
      </c>
      <c r="G178" s="6"/>
      <c r="H178" s="7"/>
      <c r="I178" s="34">
        <f aca="true" t="shared" si="68" ref="I178:I183">IF(E$6=0,"",I177-D178)</f>
      </c>
    </row>
    <row r="179" spans="2:9" ht="12.75">
      <c r="B179" s="10"/>
      <c r="C179" s="19">
        <f>IF(E$6=0,"",_XLL.EDATUM(C178,1))</f>
      </c>
      <c r="D179" s="6">
        <f t="shared" si="66"/>
      </c>
      <c r="E179" s="5"/>
      <c r="F179" s="6">
        <f t="shared" si="67"/>
      </c>
      <c r="G179" s="6"/>
      <c r="H179" s="7"/>
      <c r="I179" s="34">
        <f t="shared" si="68"/>
      </c>
    </row>
    <row r="180" spans="2:9" ht="12.75">
      <c r="B180" s="10"/>
      <c r="C180" s="19">
        <f>IF(E$6=0,"",_XLL.EDATUM(C179,1))</f>
      </c>
      <c r="D180" s="6">
        <f t="shared" si="66"/>
      </c>
      <c r="E180" s="5"/>
      <c r="F180" s="6">
        <f t="shared" si="67"/>
      </c>
      <c r="G180" s="6"/>
      <c r="H180" s="7"/>
      <c r="I180" s="34">
        <f t="shared" si="68"/>
      </c>
    </row>
    <row r="181" spans="2:9" ht="12.75">
      <c r="B181" s="10"/>
      <c r="C181" s="19">
        <f>IF(E$6=0,"",_XLL.EDATUM(C180,1))</f>
      </c>
      <c r="D181" s="6">
        <f t="shared" si="66"/>
      </c>
      <c r="E181" s="5"/>
      <c r="F181" s="6">
        <f t="shared" si="67"/>
      </c>
      <c r="G181" s="6"/>
      <c r="H181" s="7"/>
      <c r="I181" s="34">
        <f t="shared" si="68"/>
      </c>
    </row>
    <row r="182" spans="2:9" ht="12.75">
      <c r="B182" s="10"/>
      <c r="C182" s="19">
        <f>IF(E$6=0,"",_XLL.EDATUM(C181,1))</f>
      </c>
      <c r="D182" s="6">
        <f t="shared" si="66"/>
      </c>
      <c r="E182" s="5"/>
      <c r="F182" s="6">
        <f t="shared" si="67"/>
      </c>
      <c r="G182" s="6"/>
      <c r="H182" s="7"/>
      <c r="I182" s="34">
        <f t="shared" si="68"/>
      </c>
    </row>
    <row r="183" spans="2:9" ht="12.75">
      <c r="B183" s="10"/>
      <c r="C183" s="19">
        <f>IF(E$6=0,"",_XLL.EDATUM(C182,1))</f>
      </c>
      <c r="D183" s="6">
        <f t="shared" si="66"/>
      </c>
      <c r="E183" s="5"/>
      <c r="F183" s="6">
        <f t="shared" si="67"/>
      </c>
      <c r="G183" s="6"/>
      <c r="H183" s="7"/>
      <c r="I183" s="34">
        <f t="shared" si="68"/>
      </c>
    </row>
    <row r="184" spans="2:9" ht="12.75">
      <c r="B184" s="10"/>
      <c r="C184" s="19">
        <f>IF(E$6=0,"",_XLL.EDATUM(C177,6))</f>
      </c>
      <c r="D184" s="6"/>
      <c r="E184" s="5">
        <f>IF(E$6=0,"",SUM(SUM(I177*Zins2/36000*1)+SUM(I178*Zins2/36000*30)+SUM(I179*Zins2/36000*30)+SUM(I180*Zins2/36000*30)+SUM(I181*Zins2/36000*30)+SUM(I182*Zins2/36000*30)+SUM(I183*Zins2/36000*29)))</f>
      </c>
      <c r="F184" s="6">
        <f>SUM(F178:F183)</f>
        <v>0</v>
      </c>
      <c r="G184" s="6">
        <f>IF(E$6=0,"",F184-E184-H184)</f>
      </c>
      <c r="H184" s="7">
        <f>IF(E$6=0,"",IF(F184=0,0,VWK*6))</f>
      </c>
      <c r="I184" s="34">
        <f>IF(E$6=0,"",I183+E184+H184)</f>
      </c>
    </row>
    <row r="185" spans="2:9" ht="12.75">
      <c r="B185" s="10"/>
      <c r="C185" s="18">
        <f>IF(E$6=0,"",C184+1)</f>
      </c>
      <c r="D185" s="6">
        <f aca="true" t="shared" si="69" ref="D185:D190">IF(E$6=0,"",MRate2)</f>
      </c>
      <c r="E185" s="5"/>
      <c r="F185" s="6">
        <f aca="true" t="shared" si="70" ref="F185:F190">D185</f>
      </c>
      <c r="G185" s="6"/>
      <c r="H185" s="7"/>
      <c r="I185" s="34">
        <f aca="true" t="shared" si="71" ref="I185:I190">IF(E$6=0,"",I184-D185)</f>
      </c>
    </row>
    <row r="186" spans="2:9" ht="12.75">
      <c r="B186" s="10"/>
      <c r="C186" s="19">
        <f>IF(E$6=0,"",_XLL.EDATUM(C185,1))</f>
      </c>
      <c r="D186" s="6">
        <f t="shared" si="69"/>
      </c>
      <c r="E186" s="5"/>
      <c r="F186" s="6">
        <f t="shared" si="70"/>
      </c>
      <c r="G186" s="6"/>
      <c r="H186" s="7"/>
      <c r="I186" s="34">
        <f t="shared" si="71"/>
      </c>
    </row>
    <row r="187" spans="2:9" ht="12.75">
      <c r="B187" s="10"/>
      <c r="C187" s="19">
        <f>IF(E$6=0,"",_XLL.EDATUM(C186,1))</f>
      </c>
      <c r="D187" s="6">
        <f t="shared" si="69"/>
      </c>
      <c r="E187" s="5"/>
      <c r="F187" s="6">
        <f t="shared" si="70"/>
      </c>
      <c r="G187" s="6"/>
      <c r="H187" s="7"/>
      <c r="I187" s="34">
        <f t="shared" si="71"/>
      </c>
    </row>
    <row r="188" spans="2:9" ht="12.75">
      <c r="B188" s="10"/>
      <c r="C188" s="19">
        <f>IF(E$6=0,"",_XLL.EDATUM(C187,1))</f>
      </c>
      <c r="D188" s="6">
        <f t="shared" si="69"/>
      </c>
      <c r="E188" s="5"/>
      <c r="F188" s="6">
        <f t="shared" si="70"/>
      </c>
      <c r="G188" s="6"/>
      <c r="H188" s="7"/>
      <c r="I188" s="34">
        <f t="shared" si="71"/>
      </c>
    </row>
    <row r="189" spans="2:9" ht="12.75">
      <c r="B189" s="10"/>
      <c r="C189" s="19">
        <f>IF(E$6=0,"",_XLL.EDATUM(C188,1))</f>
      </c>
      <c r="D189" s="6">
        <f t="shared" si="69"/>
      </c>
      <c r="E189" s="5"/>
      <c r="F189" s="6">
        <f t="shared" si="70"/>
      </c>
      <c r="G189" s="6"/>
      <c r="H189" s="7"/>
      <c r="I189" s="34">
        <f t="shared" si="71"/>
      </c>
    </row>
    <row r="190" spans="2:9" ht="12.75">
      <c r="B190" s="10"/>
      <c r="C190" s="19">
        <f>IF(E$6=0,"",_XLL.EDATUM(C189,1))</f>
      </c>
      <c r="D190" s="6">
        <f t="shared" si="69"/>
      </c>
      <c r="E190" s="5"/>
      <c r="F190" s="6">
        <f t="shared" si="70"/>
      </c>
      <c r="G190" s="6"/>
      <c r="H190" s="7"/>
      <c r="I190" s="34">
        <f t="shared" si="71"/>
      </c>
    </row>
    <row r="191" spans="2:9" ht="12.75">
      <c r="B191" s="10"/>
      <c r="C191" s="19">
        <f>IF(E$6=0,"",_XLL.EDATUM(C184,6))</f>
      </c>
      <c r="D191" s="6"/>
      <c r="E191" s="5">
        <f>IF(E$6=0,"",SUM(SUM(I184*Zins2/36000*1)+SUM(I185*Zins2/36000*30)+SUM(I186*Zins2/36000*30)+SUM(I187*Zins2/36000*30)+SUM(I188*Zins2/36000*30)+SUM(I189*Zins2/36000*30)+SUM(I190*Zins2/36000*29)))</f>
      </c>
      <c r="F191" s="6">
        <f>SUM(F185:F190)</f>
        <v>0</v>
      </c>
      <c r="G191" s="6">
        <f>IF(E$6=0,"",F191-E191-H191)</f>
      </c>
      <c r="H191" s="7">
        <f>IF(E$6=0,"",IF(F191=0,0,VWK*6))</f>
      </c>
      <c r="I191" s="34">
        <f>IF(E$6=0,"",I190+E191+H191)</f>
      </c>
    </row>
    <row r="192" spans="2:9" ht="12.75">
      <c r="B192" s="11">
        <f>IF(E$6=0,"",13)</f>
      </c>
      <c r="C192" s="18">
        <f>IF(E$6=0,"",C191+2)</f>
      </c>
      <c r="D192" s="6">
        <f aca="true" t="shared" si="72" ref="D192:D197">IF(E$6=0,"",MRate2)</f>
      </c>
      <c r="E192" s="5"/>
      <c r="F192" s="6">
        <f aca="true" t="shared" si="73" ref="F192:F197">D192</f>
      </c>
      <c r="G192" s="6"/>
      <c r="H192" s="7"/>
      <c r="I192" s="34">
        <f aca="true" t="shared" si="74" ref="I192:I197">IF(E$6=0,"",I191-D192)</f>
      </c>
    </row>
    <row r="193" spans="2:9" ht="12.75">
      <c r="B193" s="11"/>
      <c r="C193" s="19">
        <f>IF(E$6=0,"",_XLL.EDATUM(C192,1))</f>
      </c>
      <c r="D193" s="6">
        <f t="shared" si="72"/>
      </c>
      <c r="E193" s="5"/>
      <c r="F193" s="6">
        <f t="shared" si="73"/>
      </c>
      <c r="G193" s="6"/>
      <c r="H193" s="7"/>
      <c r="I193" s="34">
        <f t="shared" si="74"/>
      </c>
    </row>
    <row r="194" spans="2:9" ht="12.75">
      <c r="B194" s="11"/>
      <c r="C194" s="19">
        <f>IF(E$6=0,"",_XLL.EDATUM(C193,1))</f>
      </c>
      <c r="D194" s="6">
        <f t="shared" si="72"/>
      </c>
      <c r="E194" s="5"/>
      <c r="F194" s="6">
        <f t="shared" si="73"/>
      </c>
      <c r="G194" s="6"/>
      <c r="H194" s="7"/>
      <c r="I194" s="34">
        <f t="shared" si="74"/>
      </c>
    </row>
    <row r="195" spans="2:9" ht="12.75">
      <c r="B195" s="11"/>
      <c r="C195" s="19">
        <f>IF(E$6=0,"",_XLL.EDATUM(C194,1))</f>
      </c>
      <c r="D195" s="6">
        <f t="shared" si="72"/>
      </c>
      <c r="E195" s="5"/>
      <c r="F195" s="6">
        <f t="shared" si="73"/>
      </c>
      <c r="G195" s="6"/>
      <c r="H195" s="7"/>
      <c r="I195" s="34">
        <f t="shared" si="74"/>
      </c>
    </row>
    <row r="196" spans="2:9" ht="12.75">
      <c r="B196" s="11"/>
      <c r="C196" s="19">
        <f>IF(E$6=0,"",_XLL.EDATUM(C195,1))</f>
      </c>
      <c r="D196" s="6">
        <f t="shared" si="72"/>
      </c>
      <c r="E196" s="5"/>
      <c r="F196" s="6">
        <f t="shared" si="73"/>
      </c>
      <c r="G196" s="6"/>
      <c r="H196" s="7"/>
      <c r="I196" s="34">
        <f t="shared" si="74"/>
      </c>
    </row>
    <row r="197" spans="2:9" ht="12.75">
      <c r="B197" s="11"/>
      <c r="C197" s="19">
        <f>IF(E$6=0,"",_XLL.EDATUM(C196,1))</f>
      </c>
      <c r="D197" s="6">
        <f t="shared" si="72"/>
      </c>
      <c r="E197" s="5"/>
      <c r="F197" s="6">
        <f t="shared" si="73"/>
      </c>
      <c r="G197" s="6"/>
      <c r="H197" s="7"/>
      <c r="I197" s="34">
        <f t="shared" si="74"/>
      </c>
    </row>
    <row r="198" spans="2:9" ht="12.75">
      <c r="B198" s="11"/>
      <c r="C198" s="19">
        <f>IF(E$6=0,"",_XLL.EDATUM(C191,6))</f>
      </c>
      <c r="D198" s="6"/>
      <c r="E198" s="5">
        <f>IF(E$6=0,"",SUM(SUM(I191*Zins2/36000*1)+SUM(I192*Zins2/36000*30)+SUM(I193*Zins2/36000*30)+SUM(I194*Zins2/36000*30)+SUM(I195*Zins2/36000*30)+SUM(I196*Zins2/36000*30)+SUM(I197*Zins2/36000*29)))</f>
      </c>
      <c r="F198" s="6">
        <f>SUM(F192:F197)</f>
        <v>0</v>
      </c>
      <c r="G198" s="6">
        <f>IF(E$6=0,"",F198-E198-H198)</f>
      </c>
      <c r="H198" s="7">
        <f>IF(E$6=0,"",IF(F198=0,0,VWK*6))</f>
      </c>
      <c r="I198" s="34">
        <f>IF(E$6=0,"",I197+E198+H198)</f>
      </c>
    </row>
    <row r="199" spans="2:9" ht="12.75">
      <c r="B199" s="11"/>
      <c r="C199" s="18">
        <f>IF(E$6=0,"",C198+1)</f>
      </c>
      <c r="D199" s="6">
        <f aca="true" t="shared" si="75" ref="D199:D204">IF(E$6=0,"",MRate2)</f>
      </c>
      <c r="E199" s="5"/>
      <c r="F199" s="6">
        <f aca="true" t="shared" si="76" ref="F199:F204">D199</f>
      </c>
      <c r="G199" s="6"/>
      <c r="H199" s="7"/>
      <c r="I199" s="34">
        <f aca="true" t="shared" si="77" ref="I199:I204">IF(E$6=0,"",I198-D199)</f>
      </c>
    </row>
    <row r="200" spans="2:9" ht="12.75">
      <c r="B200" s="11"/>
      <c r="C200" s="19">
        <f>IF(E$6=0,"",_XLL.EDATUM(C199,1))</f>
      </c>
      <c r="D200" s="6">
        <f t="shared" si="75"/>
      </c>
      <c r="E200" s="5"/>
      <c r="F200" s="6">
        <f t="shared" si="76"/>
      </c>
      <c r="G200" s="6"/>
      <c r="H200" s="7"/>
      <c r="I200" s="34">
        <f t="shared" si="77"/>
      </c>
    </row>
    <row r="201" spans="2:9" ht="12.75">
      <c r="B201" s="11"/>
      <c r="C201" s="19">
        <f>IF(E$6=0,"",_XLL.EDATUM(C200,1))</f>
      </c>
      <c r="D201" s="6">
        <f t="shared" si="75"/>
      </c>
      <c r="E201" s="5"/>
      <c r="F201" s="6">
        <f t="shared" si="76"/>
      </c>
      <c r="G201" s="6"/>
      <c r="H201" s="7"/>
      <c r="I201" s="34">
        <f t="shared" si="77"/>
      </c>
    </row>
    <row r="202" spans="2:9" ht="12.75">
      <c r="B202" s="11"/>
      <c r="C202" s="19">
        <f>IF(E$6=0,"",_XLL.EDATUM(C201,1))</f>
      </c>
      <c r="D202" s="6">
        <f t="shared" si="75"/>
      </c>
      <c r="E202" s="5"/>
      <c r="F202" s="6">
        <f t="shared" si="76"/>
      </c>
      <c r="G202" s="6"/>
      <c r="H202" s="7"/>
      <c r="I202" s="34">
        <f t="shared" si="77"/>
      </c>
    </row>
    <row r="203" spans="2:9" ht="12.75">
      <c r="B203" s="11"/>
      <c r="C203" s="19">
        <f>IF(E$6=0,"",_XLL.EDATUM(C202,1))</f>
      </c>
      <c r="D203" s="6">
        <f t="shared" si="75"/>
      </c>
      <c r="E203" s="5"/>
      <c r="F203" s="6">
        <f t="shared" si="76"/>
      </c>
      <c r="G203" s="6"/>
      <c r="H203" s="7"/>
      <c r="I203" s="34">
        <f t="shared" si="77"/>
      </c>
    </row>
    <row r="204" spans="2:9" ht="12.75">
      <c r="B204" s="11"/>
      <c r="C204" s="19">
        <f>IF(E$6=0,"",_XLL.EDATUM(C203,1))</f>
      </c>
      <c r="D204" s="6">
        <f t="shared" si="75"/>
      </c>
      <c r="E204" s="5"/>
      <c r="F204" s="6">
        <f t="shared" si="76"/>
      </c>
      <c r="G204" s="6"/>
      <c r="H204" s="7"/>
      <c r="I204" s="34">
        <f t="shared" si="77"/>
      </c>
    </row>
    <row r="205" spans="2:9" ht="12.75">
      <c r="B205" s="11"/>
      <c r="C205" s="19">
        <f>IF(E$6=0,"",_XLL.EDATUM(C198,6))</f>
      </c>
      <c r="D205" s="6"/>
      <c r="E205" s="5">
        <f>IF(E$6=0,"",SUM(SUM(I198*Zins2/36000*1)+SUM(I199*Zins2/36000*30)+SUM(I200*Zins2/36000*30)+SUM(I201*Zins2/36000*30)+SUM(I202*Zins2/36000*30)+SUM(I203*Zins2/36000*30)+SUM(I204*Zins2/36000*29)))</f>
      </c>
      <c r="F205" s="6">
        <f>SUM(F199:F204)</f>
        <v>0</v>
      </c>
      <c r="G205" s="6">
        <f>IF(E$6=0,"",F205-E205-H205)</f>
      </c>
      <c r="H205" s="7">
        <f>IF(E$6=0,"",IF(F205=0,0,VWK*6))</f>
      </c>
      <c r="I205" s="34">
        <f>IF(E$6=0,"",I204+E205+H205)</f>
      </c>
    </row>
    <row r="206" spans="2:9" ht="12.75">
      <c r="B206" s="11">
        <f>IF(E$6=0,"",14)</f>
      </c>
      <c r="C206" s="18">
        <f>IF(E$6=0,"",C205+2)</f>
      </c>
      <c r="D206" s="6">
        <f aca="true" t="shared" si="78" ref="D206:D211">IF(E$6=0,"",MRate2)</f>
      </c>
      <c r="E206" s="5"/>
      <c r="F206" s="6">
        <f aca="true" t="shared" si="79" ref="F206:F211">D206</f>
      </c>
      <c r="G206" s="6"/>
      <c r="H206" s="7"/>
      <c r="I206" s="34">
        <f aca="true" t="shared" si="80" ref="I206:I211">IF(E$6=0,"",I205-D206)</f>
      </c>
    </row>
    <row r="207" spans="2:9" ht="12.75">
      <c r="B207" s="10"/>
      <c r="C207" s="19">
        <f>IF(E$6=0,"",_XLL.EDATUM(C206,1))</f>
      </c>
      <c r="D207" s="6">
        <f t="shared" si="78"/>
      </c>
      <c r="E207" s="5"/>
      <c r="F207" s="6">
        <f t="shared" si="79"/>
      </c>
      <c r="G207" s="6"/>
      <c r="H207" s="7"/>
      <c r="I207" s="34">
        <f t="shared" si="80"/>
      </c>
    </row>
    <row r="208" spans="2:9" ht="12.75">
      <c r="B208" s="10"/>
      <c r="C208" s="19">
        <f>IF(E$6=0,"",_XLL.EDATUM(C207,1))</f>
      </c>
      <c r="D208" s="6">
        <f t="shared" si="78"/>
      </c>
      <c r="E208" s="5"/>
      <c r="F208" s="6">
        <f t="shared" si="79"/>
      </c>
      <c r="G208" s="6"/>
      <c r="H208" s="7"/>
      <c r="I208" s="34">
        <f t="shared" si="80"/>
      </c>
    </row>
    <row r="209" spans="2:9" ht="12.75">
      <c r="B209" s="10"/>
      <c r="C209" s="19">
        <f>IF(E$6=0,"",_XLL.EDATUM(C208,1))</f>
      </c>
      <c r="D209" s="6">
        <f t="shared" si="78"/>
      </c>
      <c r="E209" s="5"/>
      <c r="F209" s="6">
        <f t="shared" si="79"/>
      </c>
      <c r="G209" s="6"/>
      <c r="H209" s="7"/>
      <c r="I209" s="34">
        <f t="shared" si="80"/>
      </c>
    </row>
    <row r="210" spans="2:9" ht="12.75">
      <c r="B210" s="10"/>
      <c r="C210" s="19">
        <f>IF(E$6=0,"",_XLL.EDATUM(C209,1))</f>
      </c>
      <c r="D210" s="6">
        <f t="shared" si="78"/>
      </c>
      <c r="E210" s="5"/>
      <c r="F210" s="6">
        <f t="shared" si="79"/>
      </c>
      <c r="G210" s="6"/>
      <c r="H210" s="7"/>
      <c r="I210" s="34">
        <f t="shared" si="80"/>
      </c>
    </row>
    <row r="211" spans="2:9" ht="12.75">
      <c r="B211" s="10"/>
      <c r="C211" s="19">
        <f>IF(E$6=0,"",_XLL.EDATUM(C210,1))</f>
      </c>
      <c r="D211" s="6">
        <f t="shared" si="78"/>
      </c>
      <c r="E211" s="5"/>
      <c r="F211" s="6">
        <f t="shared" si="79"/>
      </c>
      <c r="G211" s="6"/>
      <c r="H211" s="7"/>
      <c r="I211" s="34">
        <f t="shared" si="80"/>
      </c>
    </row>
    <row r="212" spans="2:9" ht="12.75">
      <c r="B212" s="10"/>
      <c r="C212" s="19">
        <f>IF(E$6=0,"",_XLL.EDATUM(C205,6))</f>
      </c>
      <c r="D212" s="6"/>
      <c r="E212" s="5">
        <f>IF(E$6=0,"",SUM(SUM(I205*Zins2/36000*1)+SUM(I206*Zins2/36000*30)+SUM(I207*Zins2/36000*30)+SUM(I208*Zins2/36000*30)+SUM(I209*Zins2/36000*30)+SUM(I210*Zins2/36000*30)+SUM(I211*Zins2/36000*29)))</f>
      </c>
      <c r="F212" s="6">
        <f>SUM(F206:F211)</f>
        <v>0</v>
      </c>
      <c r="G212" s="6">
        <f>IF(E$6=0,"",F212-E212-H212)</f>
      </c>
      <c r="H212" s="7">
        <f>IF(E$6=0,"",IF(F212=0,0,VWK*6))</f>
      </c>
      <c r="I212" s="34">
        <f>IF(E$6=0,"",I211+E212+H212)</f>
      </c>
    </row>
    <row r="213" spans="2:9" ht="12.75">
      <c r="B213" s="10"/>
      <c r="C213" s="18">
        <f>IF(E$6=0,"",C212+1)</f>
      </c>
      <c r="D213" s="6">
        <f aca="true" t="shared" si="81" ref="D213:D218">IF(E$6=0,"",MRate2)</f>
      </c>
      <c r="E213" s="5"/>
      <c r="F213" s="6">
        <f aca="true" t="shared" si="82" ref="F213:F218">D213</f>
      </c>
      <c r="G213" s="6"/>
      <c r="H213" s="7"/>
      <c r="I213" s="34">
        <f aca="true" t="shared" si="83" ref="I213:I218">IF(E$6=0,"",I212-D213)</f>
      </c>
    </row>
    <row r="214" spans="2:9" ht="12.75">
      <c r="B214" s="10"/>
      <c r="C214" s="19">
        <f>IF(E$6=0,"",_XLL.EDATUM(C213,1))</f>
      </c>
      <c r="D214" s="6">
        <f t="shared" si="81"/>
      </c>
      <c r="E214" s="5"/>
      <c r="F214" s="6">
        <f t="shared" si="82"/>
      </c>
      <c r="G214" s="6"/>
      <c r="H214" s="7"/>
      <c r="I214" s="34">
        <f t="shared" si="83"/>
      </c>
    </row>
    <row r="215" spans="2:9" ht="12.75">
      <c r="B215" s="10"/>
      <c r="C215" s="19">
        <f>IF(E$6=0,"",_XLL.EDATUM(C214,1))</f>
      </c>
      <c r="D215" s="6">
        <f t="shared" si="81"/>
      </c>
      <c r="E215" s="5"/>
      <c r="F215" s="6">
        <f t="shared" si="82"/>
      </c>
      <c r="G215" s="6"/>
      <c r="H215" s="7"/>
      <c r="I215" s="34">
        <f t="shared" si="83"/>
      </c>
    </row>
    <row r="216" spans="2:9" ht="12.75">
      <c r="B216" s="10"/>
      <c r="C216" s="19">
        <f>IF(E$6=0,"",_XLL.EDATUM(C215,1))</f>
      </c>
      <c r="D216" s="6">
        <f t="shared" si="81"/>
      </c>
      <c r="E216" s="5"/>
      <c r="F216" s="6">
        <f t="shared" si="82"/>
      </c>
      <c r="G216" s="6"/>
      <c r="H216" s="7"/>
      <c r="I216" s="34">
        <f t="shared" si="83"/>
      </c>
    </row>
    <row r="217" spans="2:9" ht="12.75">
      <c r="B217" s="10"/>
      <c r="C217" s="19">
        <f>IF(E$6=0,"",_XLL.EDATUM(C216,1))</f>
      </c>
      <c r="D217" s="6">
        <f t="shared" si="81"/>
      </c>
      <c r="E217" s="5"/>
      <c r="F217" s="6">
        <f t="shared" si="82"/>
      </c>
      <c r="G217" s="6"/>
      <c r="H217" s="7"/>
      <c r="I217" s="34">
        <f t="shared" si="83"/>
      </c>
    </row>
    <row r="218" spans="2:9" ht="12.75">
      <c r="B218" s="10"/>
      <c r="C218" s="19">
        <f>IF(E$6=0,"",_XLL.EDATUM(C217,1))</f>
      </c>
      <c r="D218" s="6">
        <f t="shared" si="81"/>
      </c>
      <c r="E218" s="5"/>
      <c r="F218" s="6">
        <f t="shared" si="82"/>
      </c>
      <c r="G218" s="6"/>
      <c r="H218" s="7"/>
      <c r="I218" s="34">
        <f t="shared" si="83"/>
      </c>
    </row>
    <row r="219" spans="2:9" ht="12.75">
      <c r="B219" s="10"/>
      <c r="C219" s="19">
        <f>IF(E$6=0,"",_XLL.EDATUM(C212,6))</f>
      </c>
      <c r="D219" s="6"/>
      <c r="E219" s="5">
        <f>IF(E$6=0,"",SUM(SUM(I212*Zins2/36000*1)+SUM(I213*Zins2/36000*30)+SUM(I214*Zins2/36000*30)+SUM(I215*Zins2/36000*30)+SUM(I216*Zins2/36000*30)+SUM(I217*Zins2/36000*30)+SUM(I218*Zins2/36000*29)))</f>
      </c>
      <c r="F219" s="6">
        <f>SUM(F213:F218)</f>
        <v>0</v>
      </c>
      <c r="G219" s="6">
        <f>IF(E$6=0,"",F219-E219-H219)</f>
      </c>
      <c r="H219" s="7">
        <f>IF(E$6=0,"",IF(F219=0,0,VWK*6))</f>
      </c>
      <c r="I219" s="34">
        <f>IF(E$6=0,"",I218+E219+H219)</f>
      </c>
    </row>
    <row r="220" spans="2:9" ht="12.75">
      <c r="B220" s="11">
        <f>IF(E$6=0,"",15)</f>
      </c>
      <c r="C220" s="18">
        <f>IF(E$6=0,"",C219+2)</f>
      </c>
      <c r="D220" s="6">
        <f aca="true" t="shared" si="84" ref="D220:D225">IF(E$6=0,"",MRate2)</f>
      </c>
      <c r="E220" s="5"/>
      <c r="F220" s="6">
        <f aca="true" t="shared" si="85" ref="F220:F225">D220</f>
      </c>
      <c r="G220" s="6"/>
      <c r="H220" s="7"/>
      <c r="I220" s="34">
        <f aca="true" t="shared" si="86" ref="I220:I225">IF(E$6=0,"",I219-D220)</f>
      </c>
    </row>
    <row r="221" spans="2:9" ht="12.75">
      <c r="B221" s="11"/>
      <c r="C221" s="19">
        <f>IF(E$6=0,"",_XLL.EDATUM(C220,1))</f>
      </c>
      <c r="D221" s="6">
        <f t="shared" si="84"/>
      </c>
      <c r="E221" s="5"/>
      <c r="F221" s="6">
        <f t="shared" si="85"/>
      </c>
      <c r="G221" s="6"/>
      <c r="H221" s="7"/>
      <c r="I221" s="34">
        <f t="shared" si="86"/>
      </c>
    </row>
    <row r="222" spans="2:9" ht="12.75">
      <c r="B222" s="11"/>
      <c r="C222" s="19">
        <f>IF(E$6=0,"",_XLL.EDATUM(C221,1))</f>
      </c>
      <c r="D222" s="6">
        <f t="shared" si="84"/>
      </c>
      <c r="E222" s="5"/>
      <c r="F222" s="6">
        <f t="shared" si="85"/>
      </c>
      <c r="G222" s="6"/>
      <c r="H222" s="7"/>
      <c r="I222" s="34">
        <f t="shared" si="86"/>
      </c>
    </row>
    <row r="223" spans="2:9" ht="12.75">
      <c r="B223" s="11"/>
      <c r="C223" s="19">
        <f>IF(E$6=0,"",_XLL.EDATUM(C222,1))</f>
      </c>
      <c r="D223" s="6">
        <f t="shared" si="84"/>
      </c>
      <c r="E223" s="5"/>
      <c r="F223" s="6">
        <f t="shared" si="85"/>
      </c>
      <c r="G223" s="6"/>
      <c r="H223" s="7"/>
      <c r="I223" s="34">
        <f t="shared" si="86"/>
      </c>
    </row>
    <row r="224" spans="2:9" ht="12.75">
      <c r="B224" s="11"/>
      <c r="C224" s="19">
        <f>IF(E$6=0,"",_XLL.EDATUM(C223,1))</f>
      </c>
      <c r="D224" s="6">
        <f t="shared" si="84"/>
      </c>
      <c r="E224" s="5"/>
      <c r="F224" s="6">
        <f t="shared" si="85"/>
      </c>
      <c r="G224" s="6"/>
      <c r="H224" s="7"/>
      <c r="I224" s="34">
        <f t="shared" si="86"/>
      </c>
    </row>
    <row r="225" spans="2:9" ht="12.75">
      <c r="B225" s="11"/>
      <c r="C225" s="19">
        <f>IF(E$6=0,"",_XLL.EDATUM(C224,1))</f>
      </c>
      <c r="D225" s="6">
        <f t="shared" si="84"/>
      </c>
      <c r="E225" s="5"/>
      <c r="F225" s="6">
        <f t="shared" si="85"/>
      </c>
      <c r="G225" s="6"/>
      <c r="H225" s="7"/>
      <c r="I225" s="34">
        <f t="shared" si="86"/>
      </c>
    </row>
    <row r="226" spans="2:9" ht="12.75">
      <c r="B226" s="11"/>
      <c r="C226" s="19">
        <f>IF(E$6=0,"",_XLL.EDATUM(C219,6))</f>
      </c>
      <c r="D226" s="6"/>
      <c r="E226" s="5">
        <f>IF(E$6=0,"",SUM(SUM(I219*Zins2/36000*1)+SUM(I220*Zins2/36000*30)+SUM(I221*Zins2/36000*30)+SUM(I222*Zins2/36000*30)+SUM(I223*Zins2/36000*30)+SUM(I224*Zins2/36000*30)+SUM(I225*Zins2/36000*29)))</f>
      </c>
      <c r="F226" s="6">
        <f>SUM(F220:F225)</f>
        <v>0</v>
      </c>
      <c r="G226" s="6">
        <f>IF(E$6=0,"",F226-E226-H226)</f>
      </c>
      <c r="H226" s="7">
        <f>IF(E$6=0,"",IF(F226=0,0,VWK*6))</f>
      </c>
      <c r="I226" s="34">
        <f>IF(E$6=0,"",I225+E226+H226)</f>
      </c>
    </row>
    <row r="227" spans="2:9" ht="12.75">
      <c r="B227" s="11"/>
      <c r="C227" s="18">
        <f>IF(E$6=0,"",C226+1)</f>
      </c>
      <c r="D227" s="6">
        <f aca="true" t="shared" si="87" ref="D227:D232">IF(E$6=0,"",MRate2)</f>
      </c>
      <c r="E227" s="5"/>
      <c r="F227" s="6">
        <f aca="true" t="shared" si="88" ref="F227:F232">D227</f>
      </c>
      <c r="G227" s="6"/>
      <c r="H227" s="7"/>
      <c r="I227" s="34">
        <f aca="true" t="shared" si="89" ref="I227:I232">IF(E$6=0,"",I226-D227)</f>
      </c>
    </row>
    <row r="228" spans="2:9" ht="12.75">
      <c r="B228" s="11"/>
      <c r="C228" s="19">
        <f>IF(E$6=0,"",_XLL.EDATUM(C227,1))</f>
      </c>
      <c r="D228" s="6">
        <f t="shared" si="87"/>
      </c>
      <c r="E228" s="5"/>
      <c r="F228" s="6">
        <f t="shared" si="88"/>
      </c>
      <c r="G228" s="6"/>
      <c r="H228" s="7"/>
      <c r="I228" s="34">
        <f t="shared" si="89"/>
      </c>
    </row>
    <row r="229" spans="2:9" ht="12.75">
      <c r="B229" s="11"/>
      <c r="C229" s="19">
        <f>IF(E$6=0,"",_XLL.EDATUM(C228,1))</f>
      </c>
      <c r="D229" s="6">
        <f t="shared" si="87"/>
      </c>
      <c r="E229" s="5"/>
      <c r="F229" s="6">
        <f t="shared" si="88"/>
      </c>
      <c r="G229" s="6"/>
      <c r="H229" s="7"/>
      <c r="I229" s="34">
        <f t="shared" si="89"/>
      </c>
    </row>
    <row r="230" spans="2:9" ht="12.75">
      <c r="B230" s="11"/>
      <c r="C230" s="19">
        <f>IF(E$6=0,"",_XLL.EDATUM(C229,1))</f>
      </c>
      <c r="D230" s="6">
        <f t="shared" si="87"/>
      </c>
      <c r="E230" s="5"/>
      <c r="F230" s="6">
        <f t="shared" si="88"/>
      </c>
      <c r="G230" s="6"/>
      <c r="H230" s="7"/>
      <c r="I230" s="34">
        <f t="shared" si="89"/>
      </c>
    </row>
    <row r="231" spans="2:9" ht="12.75">
      <c r="B231" s="11"/>
      <c r="C231" s="19">
        <f>IF(E$6=0,"",_XLL.EDATUM(C230,1))</f>
      </c>
      <c r="D231" s="6">
        <f t="shared" si="87"/>
      </c>
      <c r="E231" s="5"/>
      <c r="F231" s="6">
        <f t="shared" si="88"/>
      </c>
      <c r="G231" s="6"/>
      <c r="H231" s="7"/>
      <c r="I231" s="34">
        <f t="shared" si="89"/>
      </c>
    </row>
    <row r="232" spans="2:9" ht="12.75">
      <c r="B232" s="11"/>
      <c r="C232" s="19">
        <f>IF(E$6=0,"",_XLL.EDATUM(C231,1))</f>
      </c>
      <c r="D232" s="6">
        <f t="shared" si="87"/>
      </c>
      <c r="E232" s="5"/>
      <c r="F232" s="6">
        <f t="shared" si="88"/>
      </c>
      <c r="G232" s="6"/>
      <c r="H232" s="7"/>
      <c r="I232" s="34">
        <f t="shared" si="89"/>
      </c>
    </row>
    <row r="233" spans="2:9" ht="12.75">
      <c r="B233" s="11"/>
      <c r="C233" s="19">
        <f>IF(E$6=0,"",_XLL.EDATUM(C226,6))</f>
      </c>
      <c r="D233" s="6"/>
      <c r="E233" s="5">
        <f>IF(E$6=0,"",SUM(SUM(I226*Zins2/36000*1)+SUM(I227*Zins2/36000*30)+SUM(I228*Zins2/36000*30)+SUM(I229*Zins2/36000*30)+SUM(I230*Zins2/36000*30)+SUM(I231*Zins2/36000*30)+SUM(I232*Zins2/36000*29)))</f>
      </c>
      <c r="F233" s="6">
        <f>SUM(F227:F232)</f>
        <v>0</v>
      </c>
      <c r="G233" s="6">
        <f>IF(E$6=0,"",F233-E233-H233)</f>
      </c>
      <c r="H233" s="7">
        <f>IF(E$6=0,"",IF(F233=0,0,VWK*6))</f>
      </c>
      <c r="I233" s="34">
        <f>IF(E$6=0,"",I232+E233+H233)</f>
      </c>
    </row>
    <row r="234" spans="2:9" ht="12.75">
      <c r="B234" s="11">
        <f>IF(E$6=0,"",16)</f>
      </c>
      <c r="C234" s="18">
        <f>IF(E$6=0,"",C233+2)</f>
      </c>
      <c r="D234" s="6">
        <f aca="true" t="shared" si="90" ref="D234:D239">IF(E$6=0,"",MRate2)</f>
      </c>
      <c r="E234" s="5"/>
      <c r="F234" s="6">
        <f aca="true" t="shared" si="91" ref="F234:F239">D234</f>
      </c>
      <c r="G234" s="6"/>
      <c r="H234" s="7"/>
      <c r="I234" s="34">
        <f aca="true" t="shared" si="92" ref="I234:I239">IF(E$6=0,"",I233-D234)</f>
      </c>
    </row>
    <row r="235" spans="2:9" ht="12.75">
      <c r="B235" s="10"/>
      <c r="C235" s="19">
        <f>IF(E$6=0,"",_XLL.EDATUM(C234,1))</f>
      </c>
      <c r="D235" s="6">
        <f t="shared" si="90"/>
      </c>
      <c r="E235" s="5"/>
      <c r="F235" s="6">
        <f t="shared" si="91"/>
      </c>
      <c r="G235" s="6"/>
      <c r="H235" s="7"/>
      <c r="I235" s="34">
        <f t="shared" si="92"/>
      </c>
    </row>
    <row r="236" spans="2:9" ht="12.75">
      <c r="B236" s="10"/>
      <c r="C236" s="19">
        <f>IF(E$6=0,"",_XLL.EDATUM(C235,1))</f>
      </c>
      <c r="D236" s="6">
        <f t="shared" si="90"/>
      </c>
      <c r="E236" s="5"/>
      <c r="F236" s="6">
        <f t="shared" si="91"/>
      </c>
      <c r="G236" s="6"/>
      <c r="H236" s="7"/>
      <c r="I236" s="34">
        <f t="shared" si="92"/>
      </c>
    </row>
    <row r="237" spans="2:9" ht="12.75">
      <c r="B237" s="10"/>
      <c r="C237" s="19">
        <f>IF(E$6=0,"",_XLL.EDATUM(C236,1))</f>
      </c>
      <c r="D237" s="6">
        <f t="shared" si="90"/>
      </c>
      <c r="E237" s="5"/>
      <c r="F237" s="6">
        <f t="shared" si="91"/>
      </c>
      <c r="G237" s="6"/>
      <c r="H237" s="7"/>
      <c r="I237" s="34">
        <f t="shared" si="92"/>
      </c>
    </row>
    <row r="238" spans="2:9" ht="12.75">
      <c r="B238" s="10"/>
      <c r="C238" s="19">
        <f>IF(E$6=0,"",_XLL.EDATUM(C237,1))</f>
      </c>
      <c r="D238" s="6">
        <f t="shared" si="90"/>
      </c>
      <c r="E238" s="5"/>
      <c r="F238" s="6">
        <f t="shared" si="91"/>
      </c>
      <c r="G238" s="6"/>
      <c r="H238" s="7"/>
      <c r="I238" s="34">
        <f t="shared" si="92"/>
      </c>
    </row>
    <row r="239" spans="2:9" ht="12.75">
      <c r="B239" s="10"/>
      <c r="C239" s="19">
        <f>IF(E$6=0,"",_XLL.EDATUM(C238,1))</f>
      </c>
      <c r="D239" s="6">
        <f t="shared" si="90"/>
      </c>
      <c r="E239" s="5"/>
      <c r="F239" s="6">
        <f t="shared" si="91"/>
      </c>
      <c r="G239" s="6"/>
      <c r="H239" s="7"/>
      <c r="I239" s="34">
        <f t="shared" si="92"/>
      </c>
    </row>
    <row r="240" spans="2:9" ht="12.75">
      <c r="B240" s="10"/>
      <c r="C240" s="19">
        <f>IF(E$6=0,"",_XLL.EDATUM(C233,6))</f>
      </c>
      <c r="D240" s="6"/>
      <c r="E240" s="5">
        <f>IF(E$6=0,"",SUM(SUM(I233*Zins2/36000*1)+SUM(I234*Zins2/36000*30)+SUM(I235*Zins2/36000*30)+SUM(I236*Zins2/36000*30)+SUM(I237*Zins2/36000*30)+SUM(I238*Zins2/36000*30)+SUM(I239*Zins2/36000*29)))</f>
      </c>
      <c r="F240" s="6">
        <f>SUM(F234:F239)</f>
        <v>0</v>
      </c>
      <c r="G240" s="6">
        <f>IF(E$6=0,"",F240-E240-H240)</f>
      </c>
      <c r="H240" s="7">
        <f>IF(E$6=0,"",IF(F240=0,0,VWK*6))</f>
      </c>
      <c r="I240" s="34">
        <f>IF(E$6=0,"",I239+E240+H240)</f>
      </c>
    </row>
    <row r="241" spans="2:9" ht="12.75">
      <c r="B241" s="10"/>
      <c r="C241" s="18">
        <f>IF(E$6=0,"",C240+1)</f>
      </c>
      <c r="D241" s="6">
        <f aca="true" t="shared" si="93" ref="D241:D246">IF(E$6=0,"",MRate2)</f>
      </c>
      <c r="E241" s="5"/>
      <c r="F241" s="6">
        <f aca="true" t="shared" si="94" ref="F241:F246">D241</f>
      </c>
      <c r="G241" s="6"/>
      <c r="H241" s="7"/>
      <c r="I241" s="34">
        <f aca="true" t="shared" si="95" ref="I241:I246">IF(E$6=0,"",I240-D241)</f>
      </c>
    </row>
    <row r="242" spans="2:9" ht="12.75">
      <c r="B242" s="10"/>
      <c r="C242" s="19">
        <f>IF(E$6=0,"",_XLL.EDATUM(C241,1))</f>
      </c>
      <c r="D242" s="6">
        <f t="shared" si="93"/>
      </c>
      <c r="E242" s="5"/>
      <c r="F242" s="6">
        <f t="shared" si="94"/>
      </c>
      <c r="G242" s="6"/>
      <c r="H242" s="7"/>
      <c r="I242" s="34">
        <f t="shared" si="95"/>
      </c>
    </row>
    <row r="243" spans="2:9" ht="12.75">
      <c r="B243" s="10"/>
      <c r="C243" s="19">
        <f>IF(E$6=0,"",_XLL.EDATUM(C242,1))</f>
      </c>
      <c r="D243" s="6">
        <f t="shared" si="93"/>
      </c>
      <c r="E243" s="5"/>
      <c r="F243" s="6">
        <f t="shared" si="94"/>
      </c>
      <c r="G243" s="6"/>
      <c r="H243" s="7"/>
      <c r="I243" s="34">
        <f t="shared" si="95"/>
      </c>
    </row>
    <row r="244" spans="2:9" ht="12.75">
      <c r="B244" s="10"/>
      <c r="C244" s="19">
        <f>IF(E$6=0,"",_XLL.EDATUM(C243,1))</f>
      </c>
      <c r="D244" s="6">
        <f t="shared" si="93"/>
      </c>
      <c r="E244" s="5"/>
      <c r="F244" s="6">
        <f t="shared" si="94"/>
      </c>
      <c r="G244" s="6"/>
      <c r="H244" s="7"/>
      <c r="I244" s="34">
        <f t="shared" si="95"/>
      </c>
    </row>
    <row r="245" spans="2:9" ht="12.75">
      <c r="B245" s="10"/>
      <c r="C245" s="19">
        <f>IF(E$6=0,"",_XLL.EDATUM(C244,1))</f>
      </c>
      <c r="D245" s="6">
        <f t="shared" si="93"/>
      </c>
      <c r="E245" s="5"/>
      <c r="F245" s="6">
        <f t="shared" si="94"/>
      </c>
      <c r="G245" s="6"/>
      <c r="H245" s="7"/>
      <c r="I245" s="34">
        <f t="shared" si="95"/>
      </c>
    </row>
    <row r="246" spans="2:9" ht="12.75">
      <c r="B246" s="10"/>
      <c r="C246" s="19">
        <f>IF(E$6=0,"",_XLL.EDATUM(C245,1))</f>
      </c>
      <c r="D246" s="6">
        <f t="shared" si="93"/>
      </c>
      <c r="E246" s="5"/>
      <c r="F246" s="6">
        <f t="shared" si="94"/>
      </c>
      <c r="G246" s="6"/>
      <c r="H246" s="7"/>
      <c r="I246" s="34">
        <f t="shared" si="95"/>
      </c>
    </row>
    <row r="247" spans="2:9" ht="12.75">
      <c r="B247" s="10"/>
      <c r="C247" s="19">
        <f>IF(E$6=0,"",_XLL.EDATUM(C240,6))</f>
      </c>
      <c r="D247" s="6"/>
      <c r="E247" s="5">
        <f>IF(E$6=0,"",SUM(SUM(I240*Zins2/36000*1)+SUM(I241*Zins2/36000*30)+SUM(I242*Zins2/36000*30)+SUM(I243*Zins2/36000*30)+SUM(I244*Zins2/36000*30)+SUM(I245*Zins2/36000*30)+SUM(I246*Zins2/36000*29)))</f>
      </c>
      <c r="F247" s="6">
        <f>SUM(F241:F246)</f>
        <v>0</v>
      </c>
      <c r="G247" s="6">
        <f>IF(E$6=0,"",F247-E247-H247)</f>
      </c>
      <c r="H247" s="7">
        <f>IF(E$6=0,"",IF(F247=0,0,VWK*6))</f>
      </c>
      <c r="I247" s="34">
        <f>IF(E$6=0,"",I246+E247+H247)</f>
      </c>
    </row>
    <row r="248" spans="2:9" ht="12.75">
      <c r="B248" s="11">
        <f>IF(E$6=0,"",17)</f>
      </c>
      <c r="C248" s="18">
        <f>IF(E$6=0,"",C247+2)</f>
      </c>
      <c r="D248" s="6">
        <f aca="true" t="shared" si="96" ref="D248:D253">IF(E$6=0,"",MRate2)</f>
      </c>
      <c r="E248" s="5"/>
      <c r="F248" s="6">
        <f aca="true" t="shared" si="97" ref="F248:F253">D248</f>
      </c>
      <c r="G248" s="6"/>
      <c r="H248" s="7"/>
      <c r="I248" s="34">
        <f aca="true" t="shared" si="98" ref="I248:I253">IF(E$6=0,"",I247-D248)</f>
      </c>
    </row>
    <row r="249" spans="2:9" ht="12.75">
      <c r="B249" s="11"/>
      <c r="C249" s="19">
        <f>IF(E$6=0,"",_XLL.EDATUM(C248,1))</f>
      </c>
      <c r="D249" s="6">
        <f t="shared" si="96"/>
      </c>
      <c r="E249" s="5"/>
      <c r="F249" s="6">
        <f t="shared" si="97"/>
      </c>
      <c r="G249" s="6"/>
      <c r="H249" s="7"/>
      <c r="I249" s="34">
        <f t="shared" si="98"/>
      </c>
    </row>
    <row r="250" spans="2:9" ht="12.75">
      <c r="B250" s="11"/>
      <c r="C250" s="19">
        <f>IF(E$6=0,"",_XLL.EDATUM(C249,1))</f>
      </c>
      <c r="D250" s="6">
        <f t="shared" si="96"/>
      </c>
      <c r="E250" s="5"/>
      <c r="F250" s="6">
        <f t="shared" si="97"/>
      </c>
      <c r="G250" s="6"/>
      <c r="H250" s="7"/>
      <c r="I250" s="34">
        <f t="shared" si="98"/>
      </c>
    </row>
    <row r="251" spans="2:9" ht="12.75">
      <c r="B251" s="11"/>
      <c r="C251" s="19">
        <f>IF(E$6=0,"",_XLL.EDATUM(C250,1))</f>
      </c>
      <c r="D251" s="6">
        <f t="shared" si="96"/>
      </c>
      <c r="E251" s="5"/>
      <c r="F251" s="6">
        <f t="shared" si="97"/>
      </c>
      <c r="G251" s="6"/>
      <c r="H251" s="7"/>
      <c r="I251" s="34">
        <f t="shared" si="98"/>
      </c>
    </row>
    <row r="252" spans="2:9" ht="12.75">
      <c r="B252" s="11"/>
      <c r="C252" s="19">
        <f>IF(E$6=0,"",_XLL.EDATUM(C251,1))</f>
      </c>
      <c r="D252" s="6">
        <f t="shared" si="96"/>
      </c>
      <c r="E252" s="5"/>
      <c r="F252" s="6">
        <f t="shared" si="97"/>
      </c>
      <c r="G252" s="6"/>
      <c r="H252" s="7"/>
      <c r="I252" s="34">
        <f t="shared" si="98"/>
      </c>
    </row>
    <row r="253" spans="2:9" ht="12.75">
      <c r="B253" s="11"/>
      <c r="C253" s="19">
        <f>IF(E$6=0,"",_XLL.EDATUM(C252,1))</f>
      </c>
      <c r="D253" s="6">
        <f t="shared" si="96"/>
      </c>
      <c r="E253" s="5"/>
      <c r="F253" s="6">
        <f t="shared" si="97"/>
      </c>
      <c r="G253" s="6"/>
      <c r="H253" s="7"/>
      <c r="I253" s="34">
        <f t="shared" si="98"/>
      </c>
    </row>
    <row r="254" spans="2:9" ht="12.75">
      <c r="B254" s="11"/>
      <c r="C254" s="19">
        <f>IF(E$6=0,"",_XLL.EDATUM(C247,6))</f>
      </c>
      <c r="D254" s="6"/>
      <c r="E254" s="5">
        <f>IF(E$6=0,"",SUM(SUM(I247*Zins2/36000*1)+SUM(I248*Zins2/36000*30)+SUM(I249*Zins2/36000*30)+SUM(I250*Zins2/36000*30)+SUM(I251*Zins2/36000*30)+SUM(I252*Zins2/36000*30)+SUM(I253*Zins2/36000*29)))</f>
      </c>
      <c r="F254" s="6">
        <f>SUM(F248:F253)</f>
        <v>0</v>
      </c>
      <c r="G254" s="6">
        <f>IF(E$6=0,"",F254-E254-H254)</f>
      </c>
      <c r="H254" s="7">
        <f>IF(E$6=0,"",IF(F254=0,0,VWK*6))</f>
      </c>
      <c r="I254" s="34">
        <f>IF(E$6=0,"",I253+E254+H254)</f>
      </c>
    </row>
    <row r="255" spans="2:9" ht="12.75">
      <c r="B255" s="11"/>
      <c r="C255" s="18">
        <f>IF(E$6=0,"",C254+1)</f>
      </c>
      <c r="D255" s="6">
        <f aca="true" t="shared" si="99" ref="D255:D260">IF(E$6=0,"",MRate2)</f>
      </c>
      <c r="E255" s="5"/>
      <c r="F255" s="6">
        <f aca="true" t="shared" si="100" ref="F255:F260">D255</f>
      </c>
      <c r="G255" s="6"/>
      <c r="H255" s="7"/>
      <c r="I255" s="34">
        <f aca="true" t="shared" si="101" ref="I255:I260">IF(E$6=0,"",I254-D255)</f>
      </c>
    </row>
    <row r="256" spans="2:9" ht="12.75">
      <c r="B256" s="11"/>
      <c r="C256" s="19">
        <f>IF(E$6=0,"",_XLL.EDATUM(C255,1))</f>
      </c>
      <c r="D256" s="6">
        <f t="shared" si="99"/>
      </c>
      <c r="E256" s="5"/>
      <c r="F256" s="6">
        <f t="shared" si="100"/>
      </c>
      <c r="G256" s="6"/>
      <c r="H256" s="7"/>
      <c r="I256" s="34">
        <f t="shared" si="101"/>
      </c>
    </row>
    <row r="257" spans="2:9" ht="12.75">
      <c r="B257" s="11"/>
      <c r="C257" s="19">
        <f>IF(E$6=0,"",_XLL.EDATUM(C256,1))</f>
      </c>
      <c r="D257" s="6">
        <f t="shared" si="99"/>
      </c>
      <c r="E257" s="5"/>
      <c r="F257" s="6">
        <f t="shared" si="100"/>
      </c>
      <c r="G257" s="6"/>
      <c r="H257" s="7"/>
      <c r="I257" s="34">
        <f t="shared" si="101"/>
      </c>
    </row>
    <row r="258" spans="2:9" ht="12.75">
      <c r="B258" s="11"/>
      <c r="C258" s="19">
        <f>IF(E$6=0,"",_XLL.EDATUM(C257,1))</f>
      </c>
      <c r="D258" s="6">
        <f t="shared" si="99"/>
      </c>
      <c r="E258" s="5"/>
      <c r="F258" s="6">
        <f t="shared" si="100"/>
      </c>
      <c r="G258" s="6"/>
      <c r="H258" s="7"/>
      <c r="I258" s="34">
        <f t="shared" si="101"/>
      </c>
    </row>
    <row r="259" spans="2:9" ht="12.75">
      <c r="B259" s="11"/>
      <c r="C259" s="19">
        <f>IF(E$6=0,"",_XLL.EDATUM(C258,1))</f>
      </c>
      <c r="D259" s="6">
        <f t="shared" si="99"/>
      </c>
      <c r="E259" s="5"/>
      <c r="F259" s="6">
        <f t="shared" si="100"/>
      </c>
      <c r="G259" s="6"/>
      <c r="H259" s="7"/>
      <c r="I259" s="34">
        <f t="shared" si="101"/>
      </c>
    </row>
    <row r="260" spans="2:9" ht="12.75">
      <c r="B260" s="11"/>
      <c r="C260" s="19">
        <f>IF(E$6=0,"",_XLL.EDATUM(C259,1))</f>
      </c>
      <c r="D260" s="6">
        <f t="shared" si="99"/>
      </c>
      <c r="E260" s="5"/>
      <c r="F260" s="6">
        <f t="shared" si="100"/>
      </c>
      <c r="G260" s="6"/>
      <c r="H260" s="7"/>
      <c r="I260" s="34">
        <f t="shared" si="101"/>
      </c>
    </row>
    <row r="261" spans="2:9" ht="12.75">
      <c r="B261" s="11"/>
      <c r="C261" s="19">
        <f>IF(E$6=0,"",_XLL.EDATUM(C254,6))</f>
      </c>
      <c r="D261" s="6"/>
      <c r="E261" s="5">
        <f>IF(E$6=0,"",SUM(SUM(I254*Zins2/36000*1)+SUM(I255*Zins2/36000*30)+SUM(I256*Zins2/36000*30)+SUM(I257*Zins2/36000*30)+SUM(I258*Zins2/36000*30)+SUM(I259*Zins2/36000*30)+SUM(I260*Zins2/36000*29)))</f>
      </c>
      <c r="F261" s="6">
        <f>SUM(F255:F260)</f>
        <v>0</v>
      </c>
      <c r="G261" s="6">
        <f>IF(E$6=0,"",F261-E261-H261)</f>
      </c>
      <c r="H261" s="7">
        <f>IF(E$6=0,"",IF(F261=0,0,VWK*6))</f>
      </c>
      <c r="I261" s="34">
        <f>IF(E$6=0,"",I260+E261+H261)</f>
      </c>
    </row>
    <row r="262" spans="2:9" ht="12.75">
      <c r="B262" s="11">
        <f>IF(E$6=0,"",18)</f>
      </c>
      <c r="C262" s="18">
        <f>IF(E$6=0,"",C261+2)</f>
      </c>
      <c r="D262" s="6">
        <f aca="true" t="shared" si="102" ref="D262:D267">IF(E$6=0,"",MRate2)</f>
      </c>
      <c r="E262" s="5"/>
      <c r="F262" s="6">
        <f aca="true" t="shared" si="103" ref="F262:F267">D262</f>
      </c>
      <c r="G262" s="6"/>
      <c r="H262" s="7"/>
      <c r="I262" s="34">
        <f aca="true" t="shared" si="104" ref="I262:I267">IF(E$6=0,"",I261-D262)</f>
      </c>
    </row>
    <row r="263" spans="2:9" ht="12.75">
      <c r="B263" s="10"/>
      <c r="C263" s="19">
        <f>IF(E$6=0,"",_XLL.EDATUM(C262,1))</f>
      </c>
      <c r="D263" s="6">
        <f t="shared" si="102"/>
      </c>
      <c r="E263" s="5"/>
      <c r="F263" s="6">
        <f t="shared" si="103"/>
      </c>
      <c r="G263" s="6"/>
      <c r="H263" s="7"/>
      <c r="I263" s="34">
        <f t="shared" si="104"/>
      </c>
    </row>
    <row r="264" spans="2:9" ht="12.75">
      <c r="B264" s="10"/>
      <c r="C264" s="19">
        <f>IF(E$6=0,"",_XLL.EDATUM(C263,1))</f>
      </c>
      <c r="D264" s="6">
        <f t="shared" si="102"/>
      </c>
      <c r="E264" s="5"/>
      <c r="F264" s="6">
        <f t="shared" si="103"/>
      </c>
      <c r="G264" s="6"/>
      <c r="H264" s="7"/>
      <c r="I264" s="34">
        <f t="shared" si="104"/>
      </c>
    </row>
    <row r="265" spans="2:9" ht="12.75">
      <c r="B265" s="10"/>
      <c r="C265" s="19">
        <f>IF(E$6=0,"",_XLL.EDATUM(C264,1))</f>
      </c>
      <c r="D265" s="6">
        <f t="shared" si="102"/>
      </c>
      <c r="E265" s="5"/>
      <c r="F265" s="6">
        <f t="shared" si="103"/>
      </c>
      <c r="G265" s="6"/>
      <c r="H265" s="7"/>
      <c r="I265" s="34">
        <f t="shared" si="104"/>
      </c>
    </row>
    <row r="266" spans="2:9" ht="12.75">
      <c r="B266" s="10"/>
      <c r="C266" s="19">
        <f>IF(E$6=0,"",_XLL.EDATUM(C265,1))</f>
      </c>
      <c r="D266" s="6">
        <f t="shared" si="102"/>
      </c>
      <c r="E266" s="5"/>
      <c r="F266" s="6">
        <f t="shared" si="103"/>
      </c>
      <c r="G266" s="6"/>
      <c r="H266" s="7"/>
      <c r="I266" s="34">
        <f t="shared" si="104"/>
      </c>
    </row>
    <row r="267" spans="2:9" ht="12.75">
      <c r="B267" s="10"/>
      <c r="C267" s="19">
        <f>IF(E$6=0,"",_XLL.EDATUM(C266,1))</f>
      </c>
      <c r="D267" s="6">
        <f t="shared" si="102"/>
      </c>
      <c r="E267" s="5"/>
      <c r="F267" s="6">
        <f t="shared" si="103"/>
      </c>
      <c r="G267" s="6"/>
      <c r="H267" s="7"/>
      <c r="I267" s="34">
        <f t="shared" si="104"/>
      </c>
    </row>
    <row r="268" spans="2:9" ht="12.75">
      <c r="B268" s="10"/>
      <c r="C268" s="19">
        <f>IF(E$6=0,"",_XLL.EDATUM(C261,6))</f>
      </c>
      <c r="D268" s="6"/>
      <c r="E268" s="5">
        <f>IF(E$6=0,"",SUM(SUM(I261*Zins2/36000*1)+SUM(I262*Zins2/36000*30)+SUM(I263*Zins2/36000*30)+SUM(I264*Zins2/36000*30)+SUM(I265*Zins2/36000*30)+SUM(I266*Zins2/36000*30)+SUM(I267*Zins2/36000*29)))</f>
      </c>
      <c r="F268" s="6">
        <f>SUM(F262:F267)</f>
        <v>0</v>
      </c>
      <c r="G268" s="6">
        <f>IF(E$6=0,"",F268-E268-H268)</f>
      </c>
      <c r="H268" s="7">
        <f>IF(E$6=0,"",IF(F268=0,0,VWK*6))</f>
      </c>
      <c r="I268" s="34">
        <f>IF(E$6=0,"",I267+E268+H268)</f>
      </c>
    </row>
    <row r="269" spans="2:9" ht="12.75">
      <c r="B269" s="10"/>
      <c r="C269" s="18">
        <f>IF(E$6=0,"",C268+1)</f>
      </c>
      <c r="D269" s="6">
        <f aca="true" t="shared" si="105" ref="D269:D274">IF(E$6=0,"",MRate2)</f>
      </c>
      <c r="E269" s="5"/>
      <c r="F269" s="6">
        <f aca="true" t="shared" si="106" ref="F269:F274">D269</f>
      </c>
      <c r="G269" s="6"/>
      <c r="H269" s="7"/>
      <c r="I269" s="34">
        <f aca="true" t="shared" si="107" ref="I269:I274">IF(E$6=0,"",I268-D269)</f>
      </c>
    </row>
    <row r="270" spans="2:9" ht="12.75">
      <c r="B270" s="10"/>
      <c r="C270" s="19">
        <f>IF(E$6=0,"",_XLL.EDATUM(C269,1))</f>
      </c>
      <c r="D270" s="6">
        <f t="shared" si="105"/>
      </c>
      <c r="E270" s="5"/>
      <c r="F270" s="6">
        <f t="shared" si="106"/>
      </c>
      <c r="G270" s="6"/>
      <c r="H270" s="7"/>
      <c r="I270" s="34">
        <f t="shared" si="107"/>
      </c>
    </row>
    <row r="271" spans="2:9" ht="12.75">
      <c r="B271" s="10"/>
      <c r="C271" s="19">
        <f>IF(E$6=0,"",_XLL.EDATUM(C270,1))</f>
      </c>
      <c r="D271" s="6">
        <f t="shared" si="105"/>
      </c>
      <c r="E271" s="5"/>
      <c r="F271" s="6">
        <f t="shared" si="106"/>
      </c>
      <c r="G271" s="6"/>
      <c r="H271" s="7"/>
      <c r="I271" s="34">
        <f t="shared" si="107"/>
      </c>
    </row>
    <row r="272" spans="2:9" ht="12.75">
      <c r="B272" s="10"/>
      <c r="C272" s="19">
        <f>IF(E$6=0,"",_XLL.EDATUM(C271,1))</f>
      </c>
      <c r="D272" s="6">
        <f t="shared" si="105"/>
      </c>
      <c r="E272" s="5"/>
      <c r="F272" s="6">
        <f t="shared" si="106"/>
      </c>
      <c r="G272" s="6"/>
      <c r="H272" s="7"/>
      <c r="I272" s="34">
        <f t="shared" si="107"/>
      </c>
    </row>
    <row r="273" spans="2:9" ht="12.75">
      <c r="B273" s="10"/>
      <c r="C273" s="19">
        <f>IF(E$6=0,"",_XLL.EDATUM(C272,1))</f>
      </c>
      <c r="D273" s="6">
        <f t="shared" si="105"/>
      </c>
      <c r="E273" s="5"/>
      <c r="F273" s="6">
        <f t="shared" si="106"/>
      </c>
      <c r="G273" s="6"/>
      <c r="H273" s="7"/>
      <c r="I273" s="34">
        <f t="shared" si="107"/>
      </c>
    </row>
    <row r="274" spans="2:9" ht="12.75">
      <c r="B274" s="10"/>
      <c r="C274" s="19">
        <f>IF(E$6=0,"",_XLL.EDATUM(C273,1))</f>
      </c>
      <c r="D274" s="6">
        <f t="shared" si="105"/>
      </c>
      <c r="E274" s="5"/>
      <c r="F274" s="6">
        <f t="shared" si="106"/>
      </c>
      <c r="G274" s="6"/>
      <c r="H274" s="7"/>
      <c r="I274" s="34">
        <f t="shared" si="107"/>
      </c>
    </row>
    <row r="275" spans="2:9" ht="12.75">
      <c r="B275" s="10"/>
      <c r="C275" s="19">
        <f>IF(E$6=0,"",_XLL.EDATUM(C268,6))</f>
      </c>
      <c r="D275" s="6"/>
      <c r="E275" s="5">
        <f>IF(E$6=0,"",SUM(SUM(I268*Zins2/36000*1)+SUM(I269*Zins2/36000*30)+SUM(I270*Zins2/36000*30)+SUM(I271*Zins2/36000*30)+SUM(I272*Zins2/36000*30)+SUM(I273*Zins2/36000*30)+SUM(I274*Zins2/36000*29)))</f>
      </c>
      <c r="F275" s="6">
        <f>SUM(F269:F274)</f>
        <v>0</v>
      </c>
      <c r="G275" s="6">
        <f>IF(E$6=0,"",F275-E275-H275)</f>
      </c>
      <c r="H275" s="7">
        <f>IF(E$6=0,"",IF(F275=0,0,VWK*6))</f>
      </c>
      <c r="I275" s="34">
        <f>IF(E$6=0,"",I274+E275+H275)</f>
      </c>
    </row>
    <row r="276" spans="2:9" ht="12.75">
      <c r="B276" s="11">
        <f>IF(E$6=0,"",19)</f>
      </c>
      <c r="C276" s="18">
        <f>IF(E$6=0,"",C275+2)</f>
      </c>
      <c r="D276" s="6">
        <f aca="true" t="shared" si="108" ref="D276:D281">IF(E$6=0,"",MRate2)</f>
      </c>
      <c r="E276" s="5"/>
      <c r="F276" s="6">
        <f aca="true" t="shared" si="109" ref="F276:F281">D276</f>
      </c>
      <c r="G276" s="6"/>
      <c r="H276" s="7"/>
      <c r="I276" s="34">
        <f aca="true" t="shared" si="110" ref="I276:I281">IF(E$6=0,"",I275-D276)</f>
      </c>
    </row>
    <row r="277" spans="2:9" ht="12.75">
      <c r="B277" s="11"/>
      <c r="C277" s="19">
        <f>IF(E$6=0,"",_XLL.EDATUM(C276,1))</f>
      </c>
      <c r="D277" s="6">
        <f t="shared" si="108"/>
      </c>
      <c r="E277" s="5"/>
      <c r="F277" s="6">
        <f t="shared" si="109"/>
      </c>
      <c r="G277" s="6"/>
      <c r="H277" s="7"/>
      <c r="I277" s="34">
        <f t="shared" si="110"/>
      </c>
    </row>
    <row r="278" spans="2:9" ht="12.75">
      <c r="B278" s="11"/>
      <c r="C278" s="19">
        <f>IF(E$6=0,"",_XLL.EDATUM(C277,1))</f>
      </c>
      <c r="D278" s="6">
        <f t="shared" si="108"/>
      </c>
      <c r="E278" s="5"/>
      <c r="F278" s="6">
        <f t="shared" si="109"/>
      </c>
      <c r="G278" s="6"/>
      <c r="H278" s="7"/>
      <c r="I278" s="34">
        <f t="shared" si="110"/>
      </c>
    </row>
    <row r="279" spans="2:9" ht="12.75">
      <c r="B279" s="11"/>
      <c r="C279" s="19">
        <f>IF(E$6=0,"",_XLL.EDATUM(C278,1))</f>
      </c>
      <c r="D279" s="6">
        <f t="shared" si="108"/>
      </c>
      <c r="E279" s="5"/>
      <c r="F279" s="6">
        <f t="shared" si="109"/>
      </c>
      <c r="G279" s="6"/>
      <c r="H279" s="7"/>
      <c r="I279" s="34">
        <f t="shared" si="110"/>
      </c>
    </row>
    <row r="280" spans="2:9" ht="12.75">
      <c r="B280" s="11"/>
      <c r="C280" s="19">
        <f>IF(E$6=0,"",_XLL.EDATUM(C279,1))</f>
      </c>
      <c r="D280" s="6">
        <f t="shared" si="108"/>
      </c>
      <c r="E280" s="5"/>
      <c r="F280" s="6">
        <f t="shared" si="109"/>
      </c>
      <c r="G280" s="6"/>
      <c r="H280" s="7"/>
      <c r="I280" s="34">
        <f t="shared" si="110"/>
      </c>
    </row>
    <row r="281" spans="2:9" ht="12.75">
      <c r="B281" s="11"/>
      <c r="C281" s="19">
        <f>IF(E$6=0,"",_XLL.EDATUM(C280,1))</f>
      </c>
      <c r="D281" s="6">
        <f t="shared" si="108"/>
      </c>
      <c r="E281" s="5"/>
      <c r="F281" s="6">
        <f t="shared" si="109"/>
      </c>
      <c r="G281" s="6"/>
      <c r="H281" s="7"/>
      <c r="I281" s="34">
        <f t="shared" si="110"/>
      </c>
    </row>
    <row r="282" spans="2:9" ht="12.75">
      <c r="B282" s="11"/>
      <c r="C282" s="19">
        <f>IF(E$6=0,"",_XLL.EDATUM(C275,6))</f>
      </c>
      <c r="D282" s="6"/>
      <c r="E282" s="5">
        <f>IF(E$6=0,"",SUM(SUM(I275*Zins2/36000*1)+SUM(I276*Zins2/36000*30)+SUM(I277*Zins2/36000*30)+SUM(I278*Zins2/36000*30)+SUM(I279*Zins2/36000*30)+SUM(I280*Zins2/36000*30)+SUM(I281*Zins2/36000*29)))</f>
      </c>
      <c r="F282" s="6">
        <f>SUM(F276:F281)</f>
        <v>0</v>
      </c>
      <c r="G282" s="6">
        <f>IF(E$6=0,"",F282-E282-H282)</f>
      </c>
      <c r="H282" s="7">
        <f>IF(E$6=0,"",IF(F282=0,0,VWK*6))</f>
      </c>
      <c r="I282" s="34">
        <f>IF(E$6=0,"",I281+E282+H282)</f>
      </c>
    </row>
    <row r="283" spans="2:9" ht="12.75">
      <c r="B283" s="11"/>
      <c r="C283" s="18">
        <f>IF(E$6=0,"",C282+1)</f>
      </c>
      <c r="D283" s="6">
        <f aca="true" t="shared" si="111" ref="D283:D288">IF(E$6=0,"",MRate2)</f>
      </c>
      <c r="E283" s="5"/>
      <c r="F283" s="6">
        <f aca="true" t="shared" si="112" ref="F283:F288">D283</f>
      </c>
      <c r="G283" s="6"/>
      <c r="H283" s="7"/>
      <c r="I283" s="34">
        <f aca="true" t="shared" si="113" ref="I283:I288">IF(E$6=0,"",I282-D283)</f>
      </c>
    </row>
    <row r="284" spans="2:9" ht="12.75">
      <c r="B284" s="11"/>
      <c r="C284" s="19">
        <f>IF(E$6=0,"",_XLL.EDATUM(C283,1))</f>
      </c>
      <c r="D284" s="6">
        <f t="shared" si="111"/>
      </c>
      <c r="E284" s="5"/>
      <c r="F284" s="6">
        <f t="shared" si="112"/>
      </c>
      <c r="G284" s="6"/>
      <c r="H284" s="7"/>
      <c r="I284" s="34">
        <f t="shared" si="113"/>
      </c>
    </row>
    <row r="285" spans="2:9" ht="12.75">
      <c r="B285" s="11"/>
      <c r="C285" s="19">
        <f>IF(E$6=0,"",_XLL.EDATUM(C284,1))</f>
      </c>
      <c r="D285" s="6">
        <f t="shared" si="111"/>
      </c>
      <c r="E285" s="5"/>
      <c r="F285" s="6">
        <f t="shared" si="112"/>
      </c>
      <c r="G285" s="6"/>
      <c r="H285" s="7"/>
      <c r="I285" s="34">
        <f t="shared" si="113"/>
      </c>
    </row>
    <row r="286" spans="2:9" ht="12.75">
      <c r="B286" s="11"/>
      <c r="C286" s="19">
        <f>IF(E$6=0,"",_XLL.EDATUM(C285,1))</f>
      </c>
      <c r="D286" s="6">
        <f t="shared" si="111"/>
      </c>
      <c r="E286" s="5"/>
      <c r="F286" s="6">
        <f t="shared" si="112"/>
      </c>
      <c r="G286" s="6"/>
      <c r="H286" s="7"/>
      <c r="I286" s="34">
        <f t="shared" si="113"/>
      </c>
    </row>
    <row r="287" spans="2:9" ht="12.75">
      <c r="B287" s="11"/>
      <c r="C287" s="19">
        <f>IF(E$6=0,"",_XLL.EDATUM(C286,1))</f>
      </c>
      <c r="D287" s="6">
        <f t="shared" si="111"/>
      </c>
      <c r="E287" s="5"/>
      <c r="F287" s="6">
        <f t="shared" si="112"/>
      </c>
      <c r="G287" s="6"/>
      <c r="H287" s="7"/>
      <c r="I287" s="34">
        <f t="shared" si="113"/>
      </c>
    </row>
    <row r="288" spans="2:9" ht="12.75">
      <c r="B288" s="11"/>
      <c r="C288" s="19">
        <f>IF(E$6=0,"",_XLL.EDATUM(C287,1))</f>
      </c>
      <c r="D288" s="6">
        <f t="shared" si="111"/>
      </c>
      <c r="E288" s="5"/>
      <c r="F288" s="6">
        <f t="shared" si="112"/>
      </c>
      <c r="G288" s="6"/>
      <c r="H288" s="7"/>
      <c r="I288" s="34">
        <f t="shared" si="113"/>
      </c>
    </row>
    <row r="289" spans="2:9" ht="12.75">
      <c r="B289" s="11"/>
      <c r="C289" s="19">
        <f>IF(E$6=0,"",_XLL.EDATUM(C282,6))</f>
      </c>
      <c r="D289" s="6"/>
      <c r="E289" s="5">
        <f>IF(E$6=0,"",SUM(SUM(I282*Zins2/36000*1)+SUM(I283*Zins2/36000*30)+SUM(I284*Zins2/36000*30)+SUM(I285*Zins2/36000*30)+SUM(I286*Zins2/36000*30)+SUM(I287*Zins2/36000*30)+SUM(I288*Zins2/36000*29)))</f>
      </c>
      <c r="F289" s="6">
        <f>SUM(F283:F288)</f>
        <v>0</v>
      </c>
      <c r="G289" s="6">
        <f>IF(E$6=0,"",F289-E289-H289)</f>
      </c>
      <c r="H289" s="7">
        <f>IF(E$6=0,"",IF(F289=0,0,VWK*6))</f>
      </c>
      <c r="I289" s="34">
        <f>IF(E$6=0,"",I288+E289+H289)</f>
      </c>
    </row>
    <row r="290" spans="2:9" ht="12.75">
      <c r="B290" s="11">
        <f>IF(E$6=0,"",20)</f>
      </c>
      <c r="C290" s="18">
        <f>IF(E$6=0,"",C289+2)</f>
      </c>
      <c r="D290" s="6">
        <f aca="true" t="shared" si="114" ref="D290:D295">IF(E$6=0,"",MRate2)</f>
      </c>
      <c r="E290" s="5"/>
      <c r="F290" s="6">
        <f aca="true" t="shared" si="115" ref="F290:F295">D290</f>
      </c>
      <c r="G290" s="6"/>
      <c r="H290" s="7"/>
      <c r="I290" s="34">
        <f aca="true" t="shared" si="116" ref="I290:I295">IF(E$6=0,"",I289-D290)</f>
      </c>
    </row>
    <row r="291" spans="2:9" ht="12.75">
      <c r="B291" s="10"/>
      <c r="C291" s="19">
        <f>IF(E$6=0,"",_XLL.EDATUM(C290,1))</f>
      </c>
      <c r="D291" s="6">
        <f t="shared" si="114"/>
      </c>
      <c r="E291" s="5"/>
      <c r="F291" s="6">
        <f t="shared" si="115"/>
      </c>
      <c r="G291" s="6"/>
      <c r="H291" s="7"/>
      <c r="I291" s="34">
        <f t="shared" si="116"/>
      </c>
    </row>
    <row r="292" spans="2:9" ht="12.75">
      <c r="B292" s="10"/>
      <c r="C292" s="19">
        <f>IF(E$6=0,"",_XLL.EDATUM(C291,1))</f>
      </c>
      <c r="D292" s="6">
        <f t="shared" si="114"/>
      </c>
      <c r="E292" s="5"/>
      <c r="F292" s="6">
        <f t="shared" si="115"/>
      </c>
      <c r="G292" s="6"/>
      <c r="H292" s="7"/>
      <c r="I292" s="34">
        <f t="shared" si="116"/>
      </c>
    </row>
    <row r="293" spans="2:9" ht="12.75">
      <c r="B293" s="10"/>
      <c r="C293" s="19">
        <f>IF(E$6=0,"",_XLL.EDATUM(C292,1))</f>
      </c>
      <c r="D293" s="6">
        <f t="shared" si="114"/>
      </c>
      <c r="E293" s="5"/>
      <c r="F293" s="6">
        <f t="shared" si="115"/>
      </c>
      <c r="G293" s="6"/>
      <c r="H293" s="7"/>
      <c r="I293" s="34">
        <f t="shared" si="116"/>
      </c>
    </row>
    <row r="294" spans="2:9" ht="12.75">
      <c r="B294" s="10"/>
      <c r="C294" s="19">
        <f>IF(E$6=0,"",_XLL.EDATUM(C293,1))</f>
      </c>
      <c r="D294" s="6">
        <f t="shared" si="114"/>
      </c>
      <c r="E294" s="5"/>
      <c r="F294" s="6">
        <f t="shared" si="115"/>
      </c>
      <c r="G294" s="6"/>
      <c r="H294" s="7"/>
      <c r="I294" s="34">
        <f t="shared" si="116"/>
      </c>
    </row>
    <row r="295" spans="2:9" ht="12.75">
      <c r="B295" s="10"/>
      <c r="C295" s="19">
        <f>IF(E$6=0,"",_XLL.EDATUM(C294,1))</f>
      </c>
      <c r="D295" s="6">
        <f t="shared" si="114"/>
      </c>
      <c r="E295" s="5"/>
      <c r="F295" s="6">
        <f t="shared" si="115"/>
      </c>
      <c r="G295" s="6"/>
      <c r="H295" s="7"/>
      <c r="I295" s="34">
        <f t="shared" si="116"/>
      </c>
    </row>
    <row r="296" spans="2:9" ht="12.75">
      <c r="B296" s="10"/>
      <c r="C296" s="19">
        <f>IF(E$6=0,"",_XLL.EDATUM(C289,6))</f>
      </c>
      <c r="D296" s="6"/>
      <c r="E296" s="5">
        <f>IF(E$6=0,"",SUM(SUM(I289*Zins2/36000*1)+SUM(I290*Zins2/36000*30)+SUM(I291*Zins2/36000*30)+SUM(I292*Zins2/36000*30)+SUM(I293*Zins2/36000*30)+SUM(I294*Zins2/36000*30)+SUM(I295*Zins2/36000*29)))</f>
      </c>
      <c r="F296" s="6">
        <f>SUM(F290:F295)</f>
        <v>0</v>
      </c>
      <c r="G296" s="6">
        <f>IF(E$6=0,"",F296-E296-H296)</f>
      </c>
      <c r="H296" s="7">
        <f>IF(E$6=0,"",IF(F296=0,0,VWK*6))</f>
      </c>
      <c r="I296" s="34">
        <f>IF(E$6=0,"",I295+E296+H296)</f>
      </c>
    </row>
    <row r="297" spans="2:9" ht="12.75">
      <c r="B297" s="10"/>
      <c r="C297" s="18">
        <f>IF(E$6=0,"",C296+1)</f>
      </c>
      <c r="D297" s="6">
        <f>IF(E$6=0,"",MRate2)</f>
      </c>
      <c r="E297" s="5"/>
      <c r="F297" s="6">
        <f aca="true" t="shared" si="117" ref="F297:F302">D297</f>
      </c>
      <c r="G297" s="6"/>
      <c r="H297" s="7"/>
      <c r="I297" s="34">
        <f>IF(E$6=0,"",I296-D297)</f>
      </c>
    </row>
    <row r="298" spans="2:9" ht="12.75">
      <c r="B298" s="10"/>
      <c r="C298" s="19">
        <f>IF(E$6=0,"",_XLL.EDATUM(C297,1))</f>
      </c>
      <c r="D298" s="6">
        <f>IF(E$6=0,"",MRate2)</f>
      </c>
      <c r="E298" s="5"/>
      <c r="F298" s="6">
        <f t="shared" si="117"/>
      </c>
      <c r="G298" s="6"/>
      <c r="H298" s="7"/>
      <c r="I298" s="34">
        <f>IF(E$6=0,"",I297-D298)</f>
      </c>
    </row>
    <row r="299" spans="2:9" ht="12.75">
      <c r="B299" s="10"/>
      <c r="C299" s="19">
        <f>IF(E$6=0,"",_XLL.EDATUM(C298,1))</f>
      </c>
      <c r="D299" s="6">
        <f>IF(E$6=0,"",MRate2)</f>
      </c>
      <c r="E299" s="5"/>
      <c r="F299" s="6">
        <f t="shared" si="117"/>
      </c>
      <c r="G299" s="6"/>
      <c r="H299" s="7"/>
      <c r="I299" s="34">
        <f>IF(E$6=0,"",I298-D299)</f>
      </c>
    </row>
    <row r="300" spans="2:9" ht="12.75">
      <c r="B300" s="10"/>
      <c r="C300" s="19">
        <f>IF(E$6=0,"",_XLL.EDATUM(C299,1))</f>
      </c>
      <c r="D300" s="6">
        <f>IF(E$6=0,"",MRate2)</f>
      </c>
      <c r="E300" s="5"/>
      <c r="F300" s="6">
        <f t="shared" si="117"/>
      </c>
      <c r="G300" s="6"/>
      <c r="H300" s="7"/>
      <c r="I300" s="34">
        <f>IF(E$6=0,"",I299-D300)</f>
      </c>
    </row>
    <row r="301" spans="2:9" ht="12.75">
      <c r="B301" s="10"/>
      <c r="C301" s="19">
        <f>IF(E$6=0,"",_XLL.EDATUM(C300,1))</f>
      </c>
      <c r="D301" s="6">
        <f>IF(E$6=0,"",MRate2)</f>
      </c>
      <c r="E301" s="5"/>
      <c r="F301" s="6">
        <f t="shared" si="117"/>
      </c>
      <c r="G301" s="6"/>
      <c r="H301" s="7"/>
      <c r="I301" s="34">
        <f>IF(E$6=0,"",I300-D301)</f>
      </c>
    </row>
    <row r="302" spans="2:9" ht="12.75">
      <c r="B302" s="10"/>
      <c r="C302" s="19">
        <f>IF(E$6=0,"",_XLL.EDATUM(C301,1))</f>
      </c>
      <c r="D302" s="6">
        <f>_xlfn.IFERROR(I301+E302+H302,"")</f>
      </c>
      <c r="E302" s="5">
        <f>IF(E$6=0,"",SUM(SUM(I296*Zins2/36000*1)+SUM(I297*Zins2/36000*30)+SUM(I298*Zins2/36000*30)+SUM(I299*Zins2/36000*30)+SUM(I300*Zins2/36000*30)+SUM(I301*Zins2/36000*30)))</f>
      </c>
      <c r="F302" s="6">
        <f t="shared" si="117"/>
      </c>
      <c r="G302" s="6">
        <f>_xlfn.IFERROR(SUM(F297:F302)-E302-H302,"")</f>
      </c>
      <c r="H302" s="7">
        <f>IF(E$6=0,"",VWK*6)</f>
      </c>
      <c r="I302" s="34">
        <f>_xlfn.IFERROR(I301+H302+E302-D302,"")</f>
      </c>
    </row>
    <row r="303" spans="2:9" ht="12.75">
      <c r="B303" s="10"/>
      <c r="C303" s="19"/>
      <c r="D303" s="6"/>
      <c r="E303" s="5"/>
      <c r="F303" s="6"/>
      <c r="G303" s="6"/>
      <c r="H303" s="7"/>
      <c r="I303" s="34"/>
    </row>
    <row r="304" spans="2:9" ht="12.75">
      <c r="B304" s="10"/>
      <c r="C304" s="19"/>
      <c r="D304" s="6"/>
      <c r="E304" s="5"/>
      <c r="F304" s="6"/>
      <c r="G304" s="6"/>
      <c r="H304" s="7"/>
      <c r="I304" s="34"/>
    </row>
    <row r="305" spans="2:9" ht="13.5" thickBot="1">
      <c r="B305" s="10"/>
      <c r="C305" s="15"/>
      <c r="D305" s="6"/>
      <c r="E305" s="6"/>
      <c r="F305" s="6"/>
      <c r="G305" s="6"/>
      <c r="H305" s="20"/>
      <c r="I305" s="8"/>
    </row>
    <row r="306" spans="2:9" ht="13.5" thickBot="1">
      <c r="B306" s="21" t="s">
        <v>7</v>
      </c>
      <c r="C306" s="22"/>
      <c r="D306" s="9">
        <f>IF(E$6=0,"",SUM(D24:D305))</f>
      </c>
      <c r="E306" s="9">
        <f>IF(E$6=0,"",SUM(E24:E305))</f>
      </c>
      <c r="F306" s="9">
        <f>F30+F37+F44+F51+F58+F65+F72+F79+F86+F93+F100+F107+F114+F121+F128+F135+F142+F149+F156+F163+F170+F177+F184+F191+F198+F205+F212+F219+F226+F233+F240+F247+F254+F261+F268+F275+F282+F289+F296+F303+F304</f>
        <v>0</v>
      </c>
      <c r="G306" s="9">
        <f>IF(E$6=0,"",SUM(G24:G305))</f>
      </c>
      <c r="H306" s="9">
        <f>IF(E$6=0,"",SUM(H24:H305))</f>
      </c>
      <c r="I306" s="23"/>
    </row>
    <row r="307" spans="2:9" ht="13.5" thickTop="1">
      <c r="B307" s="26"/>
      <c r="C307" s="15"/>
      <c r="D307" s="6"/>
      <c r="E307" s="6"/>
      <c r="F307" s="6"/>
      <c r="G307" s="6"/>
      <c r="H307" s="6"/>
      <c r="I307" s="6"/>
    </row>
    <row r="308" spans="2:9" ht="12.75">
      <c r="B308" s="6"/>
      <c r="C308" s="6"/>
      <c r="D308" s="6"/>
      <c r="E308" s="6"/>
      <c r="F308" s="7"/>
      <c r="G308" s="7"/>
      <c r="H308" s="16"/>
      <c r="I308" s="7"/>
    </row>
    <row r="309" spans="2:9" ht="12.75">
      <c r="B309" s="6" t="s">
        <v>8</v>
      </c>
      <c r="C309" s="6"/>
      <c r="D309" s="6">
        <f>IF(E$6=0,"",D306)</f>
      </c>
      <c r="E309" s="6"/>
      <c r="F309" s="6"/>
      <c r="G309" s="6"/>
      <c r="H309" s="6"/>
      <c r="I309" s="7"/>
    </row>
    <row r="310" spans="2:9" ht="12.75">
      <c r="B310" s="6" t="s">
        <v>9</v>
      </c>
      <c r="C310" s="6"/>
      <c r="D310" s="6">
        <f>IF(E$6=0,"",-E306)</f>
      </c>
      <c r="E310" s="6"/>
      <c r="F310" s="7"/>
      <c r="G310" s="7"/>
      <c r="H310" s="16"/>
      <c r="I310" s="7"/>
    </row>
    <row r="311" spans="2:9" ht="12.75">
      <c r="B311" s="4" t="s">
        <v>0</v>
      </c>
      <c r="C311" s="6"/>
      <c r="D311" s="24">
        <f>IF(E$6=0,"",-H306)</f>
      </c>
      <c r="E311" s="6"/>
      <c r="F311" s="7"/>
      <c r="G311" s="7"/>
      <c r="H311" s="16"/>
      <c r="I311" s="7"/>
    </row>
    <row r="312" spans="2:9" ht="12.75">
      <c r="B312" s="6" t="s">
        <v>17</v>
      </c>
      <c r="C312" s="6"/>
      <c r="D312" s="6">
        <f>IF(E$6=0,"",SUM(D309:D311))</f>
      </c>
      <c r="E312" s="6"/>
      <c r="F312" s="7"/>
      <c r="G312" s="7"/>
      <c r="H312" s="16"/>
      <c r="I312" s="7"/>
    </row>
    <row r="313" spans="2:9" ht="12.75">
      <c r="B313" s="6"/>
      <c r="C313" s="6"/>
      <c r="D313" s="6"/>
      <c r="E313" s="6"/>
      <c r="F313" s="7"/>
      <c r="G313" s="7"/>
      <c r="H313" s="16"/>
      <c r="I313" s="7"/>
    </row>
    <row r="314" spans="2:9" ht="12.75">
      <c r="B314" s="6"/>
      <c r="C314" s="6"/>
      <c r="D314" s="6"/>
      <c r="E314" s="6"/>
      <c r="F314" s="6"/>
      <c r="G314" s="6"/>
      <c r="H314" s="7"/>
      <c r="I314" s="7"/>
    </row>
    <row r="315" spans="2:9" ht="15.75">
      <c r="B315" s="25" t="s">
        <v>20</v>
      </c>
      <c r="C315" s="6"/>
      <c r="D315" s="6"/>
      <c r="E315" s="6"/>
      <c r="F315" s="6"/>
      <c r="G315" s="6"/>
      <c r="H315" s="7"/>
      <c r="I315" s="7"/>
    </row>
    <row r="316" spans="2:9" ht="12.75">
      <c r="B316" s="48" t="s">
        <v>22</v>
      </c>
      <c r="C316" s="48"/>
      <c r="D316" s="48"/>
      <c r="E316" s="48"/>
      <c r="F316" s="48"/>
      <c r="G316" s="48"/>
      <c r="H316" s="48"/>
      <c r="I316" s="48"/>
    </row>
    <row r="317" spans="2:9" ht="12.75">
      <c r="B317" s="45" t="s">
        <v>21</v>
      </c>
      <c r="C317" s="45"/>
      <c r="D317" s="45"/>
      <c r="E317" s="45"/>
      <c r="F317" s="45"/>
      <c r="G317" s="45"/>
      <c r="H317" s="45"/>
      <c r="I317" s="45"/>
    </row>
    <row r="318" spans="3:9" ht="12.75">
      <c r="C318" s="45"/>
      <c r="D318" s="45"/>
      <c r="E318" s="45"/>
      <c r="F318" s="45"/>
      <c r="G318" s="45"/>
      <c r="H318" s="45"/>
      <c r="I318" s="45"/>
    </row>
    <row r="319" spans="2:9" ht="12.75">
      <c r="B319" s="45" t="s">
        <v>19</v>
      </c>
      <c r="C319" s="7"/>
      <c r="D319" s="7"/>
      <c r="E319" s="7"/>
      <c r="F319" s="7"/>
      <c r="G319" s="7"/>
      <c r="H319" s="7"/>
      <c r="I319" s="7"/>
    </row>
    <row r="320" spans="2:9" ht="12.75">
      <c r="B320" s="7"/>
      <c r="C320" s="7"/>
      <c r="D320" s="7"/>
      <c r="E320" s="7"/>
      <c r="F320" s="7"/>
      <c r="G320" s="7"/>
      <c r="H320" s="7"/>
      <c r="I320" s="7"/>
    </row>
    <row r="321" spans="2:9" ht="12.75">
      <c r="B321" s="7"/>
      <c r="C321" s="7"/>
      <c r="D321" s="7"/>
      <c r="E321" s="7"/>
      <c r="F321" s="7"/>
      <c r="G321" s="7"/>
      <c r="H321" s="7"/>
      <c r="I321" s="7"/>
    </row>
    <row r="322" spans="2:9" ht="12.75" hidden="1">
      <c r="B322" s="7"/>
      <c r="C322" s="7"/>
      <c r="D322" s="7"/>
      <c r="E322" s="7"/>
      <c r="F322" s="7"/>
      <c r="G322" s="7"/>
      <c r="H322" s="7"/>
      <c r="I322" s="7"/>
    </row>
    <row r="323" spans="2:9" ht="12.75" hidden="1">
      <c r="B323" s="7"/>
      <c r="C323" s="7"/>
      <c r="D323" s="7"/>
      <c r="E323" s="7"/>
      <c r="F323" s="7"/>
      <c r="G323" s="7"/>
      <c r="H323" s="7"/>
      <c r="I323" s="7"/>
    </row>
    <row r="324" spans="2:9" ht="12.75" hidden="1">
      <c r="B324" s="7"/>
      <c r="C324" s="7"/>
      <c r="D324" s="7"/>
      <c r="E324" s="7"/>
      <c r="F324" s="7"/>
      <c r="G324" s="7"/>
      <c r="H324" s="7"/>
      <c r="I324" s="7"/>
    </row>
    <row r="325" spans="2:9" ht="12.75" hidden="1">
      <c r="B325" s="7"/>
      <c r="C325" s="7"/>
      <c r="D325" s="7"/>
      <c r="E325" s="7"/>
      <c r="F325" s="7"/>
      <c r="G325" s="7"/>
      <c r="H325" s="7"/>
      <c r="I325" s="7"/>
    </row>
    <row r="326" spans="2:9" ht="12.75" hidden="1">
      <c r="B326" s="7"/>
      <c r="C326" s="7"/>
      <c r="D326" s="7"/>
      <c r="E326" s="7"/>
      <c r="F326" s="7"/>
      <c r="G326" s="7"/>
      <c r="H326" s="7"/>
      <c r="I326" s="7"/>
    </row>
    <row r="327" spans="2:9" ht="12.75" hidden="1">
      <c r="B327" s="7"/>
      <c r="C327" s="7"/>
      <c r="D327" s="7"/>
      <c r="E327" s="7"/>
      <c r="F327" s="7"/>
      <c r="G327" s="7"/>
      <c r="H327" s="7"/>
      <c r="I327" s="7"/>
    </row>
    <row r="328" spans="2:9" ht="12.75" hidden="1">
      <c r="B328" s="7"/>
      <c r="C328" s="7"/>
      <c r="D328" s="7"/>
      <c r="E328" s="7"/>
      <c r="F328" s="7"/>
      <c r="G328" s="7"/>
      <c r="H328" s="7"/>
      <c r="I328" s="7"/>
    </row>
    <row r="329" spans="2:9" ht="12.75" hidden="1">
      <c r="B329" s="7"/>
      <c r="C329" s="7"/>
      <c r="D329" s="7"/>
      <c r="E329" s="7"/>
      <c r="F329" s="7"/>
      <c r="G329" s="7"/>
      <c r="H329" s="7"/>
      <c r="I329" s="7"/>
    </row>
    <row r="330" spans="2:9" ht="12.75" hidden="1">
      <c r="B330" s="7"/>
      <c r="C330" s="7"/>
      <c r="D330" s="7"/>
      <c r="E330" s="7"/>
      <c r="F330" s="7"/>
      <c r="G330" s="7"/>
      <c r="H330" s="7"/>
      <c r="I330" s="7"/>
    </row>
    <row r="331" spans="2:9" ht="12.75" hidden="1">
      <c r="B331" s="7"/>
      <c r="C331" s="7"/>
      <c r="D331" s="7"/>
      <c r="E331" s="7"/>
      <c r="F331" s="7"/>
      <c r="G331" s="7"/>
      <c r="H331" s="7"/>
      <c r="I331" s="7"/>
    </row>
    <row r="332" spans="2:9" ht="12.75" hidden="1">
      <c r="B332" s="7"/>
      <c r="C332" s="7"/>
      <c r="D332" s="7"/>
      <c r="E332" s="7"/>
      <c r="F332" s="7"/>
      <c r="G332" s="7"/>
      <c r="H332" s="7"/>
      <c r="I332" s="7"/>
    </row>
    <row r="333" spans="2:9" ht="12.75" hidden="1">
      <c r="B333" s="7"/>
      <c r="C333" s="7"/>
      <c r="D333" s="7"/>
      <c r="E333" s="7"/>
      <c r="F333" s="7"/>
      <c r="G333" s="7"/>
      <c r="H333" s="7"/>
      <c r="I333" s="7"/>
    </row>
    <row r="334" spans="2:9" ht="12.75" hidden="1">
      <c r="B334" s="7"/>
      <c r="C334" s="7"/>
      <c r="D334" s="7"/>
      <c r="E334" s="7"/>
      <c r="F334" s="7"/>
      <c r="G334" s="7"/>
      <c r="H334" s="7"/>
      <c r="I334" s="7"/>
    </row>
    <row r="335" spans="2:9" ht="12.75" hidden="1">
      <c r="B335" s="7"/>
      <c r="C335" s="7"/>
      <c r="D335" s="7"/>
      <c r="E335" s="7"/>
      <c r="F335" s="7"/>
      <c r="G335" s="7"/>
      <c r="H335" s="7"/>
      <c r="I335" s="7"/>
    </row>
    <row r="336" spans="2:9" ht="12.75" hidden="1">
      <c r="B336" s="7"/>
      <c r="C336" s="7"/>
      <c r="D336" s="7"/>
      <c r="E336" s="7"/>
      <c r="F336" s="7"/>
      <c r="G336" s="7"/>
      <c r="H336" s="7"/>
      <c r="I336" s="7"/>
    </row>
    <row r="337" spans="2:9" ht="12.75" hidden="1">
      <c r="B337" s="7"/>
      <c r="C337" s="7"/>
      <c r="D337" s="7"/>
      <c r="E337" s="7"/>
      <c r="F337" s="7"/>
      <c r="G337" s="7"/>
      <c r="H337" s="7"/>
      <c r="I337" s="7"/>
    </row>
    <row r="338" spans="2:9" ht="12.75" hidden="1">
      <c r="B338" s="7"/>
      <c r="C338" s="7"/>
      <c r="D338" s="7"/>
      <c r="E338" s="7"/>
      <c r="F338" s="7"/>
      <c r="G338" s="7"/>
      <c r="H338" s="7"/>
      <c r="I338" s="7"/>
    </row>
    <row r="339" spans="2:9" ht="12.75" hidden="1">
      <c r="B339" s="7"/>
      <c r="C339" s="7"/>
      <c r="D339" s="7"/>
      <c r="E339" s="7"/>
      <c r="F339" s="7"/>
      <c r="G339" s="7"/>
      <c r="H339" s="7"/>
      <c r="I339" s="7"/>
    </row>
    <row r="340" spans="2:9" ht="12.75" hidden="1">
      <c r="B340" s="7"/>
      <c r="C340" s="7"/>
      <c r="D340" s="7"/>
      <c r="E340" s="7"/>
      <c r="F340" s="7"/>
      <c r="G340" s="7"/>
      <c r="H340" s="7"/>
      <c r="I340" s="7"/>
    </row>
    <row r="341" spans="2:9" ht="12.75" hidden="1">
      <c r="B341" s="7"/>
      <c r="C341" s="7"/>
      <c r="D341" s="7"/>
      <c r="E341" s="7"/>
      <c r="F341" s="7"/>
      <c r="G341" s="7"/>
      <c r="H341" s="7"/>
      <c r="I341" s="7"/>
    </row>
    <row r="342" spans="2:9" ht="12.75" hidden="1">
      <c r="B342" s="7"/>
      <c r="C342" s="7"/>
      <c r="D342" s="7"/>
      <c r="E342" s="7"/>
      <c r="F342" s="7"/>
      <c r="G342" s="7"/>
      <c r="H342" s="7"/>
      <c r="I342" s="7"/>
    </row>
    <row r="343" spans="2:9" ht="12.75" hidden="1">
      <c r="B343" s="7"/>
      <c r="C343" s="7"/>
      <c r="D343" s="7"/>
      <c r="E343" s="7"/>
      <c r="F343" s="7"/>
      <c r="G343" s="7"/>
      <c r="H343" s="7"/>
      <c r="I343" s="7"/>
    </row>
    <row r="344" spans="2:9" ht="12.75" hidden="1">
      <c r="B344" s="7"/>
      <c r="C344" s="7"/>
      <c r="D344" s="7"/>
      <c r="E344" s="7"/>
      <c r="F344" s="7"/>
      <c r="G344" s="7"/>
      <c r="H344" s="7"/>
      <c r="I344" s="7"/>
    </row>
    <row r="345" spans="2:9" ht="12.75" hidden="1">
      <c r="B345" s="7"/>
      <c r="C345" s="7"/>
      <c r="D345" s="7"/>
      <c r="E345" s="7"/>
      <c r="F345" s="7"/>
      <c r="G345" s="7"/>
      <c r="H345" s="7"/>
      <c r="I345" s="7"/>
    </row>
    <row r="346" spans="2:9" ht="12.75" hidden="1">
      <c r="B346" s="7"/>
      <c r="C346" s="7"/>
      <c r="D346" s="7"/>
      <c r="E346" s="7"/>
      <c r="F346" s="7"/>
      <c r="G346" s="7"/>
      <c r="H346" s="7"/>
      <c r="I346" s="7"/>
    </row>
    <row r="347" spans="2:9" ht="12.75" hidden="1">
      <c r="B347" s="7"/>
      <c r="C347" s="7"/>
      <c r="D347" s="7"/>
      <c r="E347" s="7"/>
      <c r="F347" s="7"/>
      <c r="G347" s="7"/>
      <c r="H347" s="7"/>
      <c r="I347" s="7"/>
    </row>
    <row r="348" spans="2:9" ht="12.75" hidden="1">
      <c r="B348" s="7"/>
      <c r="C348" s="7"/>
      <c r="D348" s="7"/>
      <c r="E348" s="7"/>
      <c r="F348" s="7"/>
      <c r="G348" s="7"/>
      <c r="H348" s="7"/>
      <c r="I348" s="7"/>
    </row>
    <row r="349" spans="2:9" ht="12.75" hidden="1">
      <c r="B349" s="7"/>
      <c r="C349" s="7"/>
      <c r="D349" s="7"/>
      <c r="E349" s="7"/>
      <c r="F349" s="7"/>
      <c r="G349" s="7"/>
      <c r="H349" s="7"/>
      <c r="I349" s="7"/>
    </row>
    <row r="350" spans="2:9" ht="12.75" hidden="1">
      <c r="B350" s="7"/>
      <c r="C350" s="7"/>
      <c r="D350" s="7"/>
      <c r="E350" s="7"/>
      <c r="F350" s="7"/>
      <c r="G350" s="7"/>
      <c r="H350" s="7"/>
      <c r="I350" s="7"/>
    </row>
    <row r="351" spans="2:9" ht="12.75" hidden="1">
      <c r="B351" s="7"/>
      <c r="C351" s="7"/>
      <c r="D351" s="7"/>
      <c r="E351" s="7"/>
      <c r="F351" s="7"/>
      <c r="G351" s="7"/>
      <c r="H351" s="7"/>
      <c r="I351" s="7"/>
    </row>
    <row r="352" spans="2:9" ht="12.75" hidden="1">
      <c r="B352" s="7"/>
      <c r="C352" s="7"/>
      <c r="D352" s="7"/>
      <c r="E352" s="7"/>
      <c r="F352" s="7"/>
      <c r="G352" s="7"/>
      <c r="H352" s="7"/>
      <c r="I352" s="7"/>
    </row>
    <row r="353" spans="2:9" ht="12.75" hidden="1">
      <c r="B353" s="7"/>
      <c r="C353" s="7"/>
      <c r="D353" s="7"/>
      <c r="E353" s="7"/>
      <c r="F353" s="7"/>
      <c r="G353" s="7"/>
      <c r="H353" s="7"/>
      <c r="I353" s="7"/>
    </row>
    <row r="354" spans="2:9" ht="12.75" hidden="1">
      <c r="B354" s="7"/>
      <c r="C354" s="7"/>
      <c r="D354" s="7"/>
      <c r="E354" s="7"/>
      <c r="F354" s="7"/>
      <c r="G354" s="7"/>
      <c r="H354" s="7"/>
      <c r="I354" s="7"/>
    </row>
    <row r="355" spans="2:9" ht="12.75" hidden="1">
      <c r="B355" s="7"/>
      <c r="C355" s="7"/>
      <c r="D355" s="7"/>
      <c r="E355" s="7"/>
      <c r="F355" s="7"/>
      <c r="G355" s="7"/>
      <c r="H355" s="7"/>
      <c r="I355" s="7"/>
    </row>
    <row r="356" spans="2:9" ht="12.75" hidden="1">
      <c r="B356" s="7"/>
      <c r="C356" s="7"/>
      <c r="D356" s="7"/>
      <c r="E356" s="7"/>
      <c r="F356" s="7"/>
      <c r="G356" s="7"/>
      <c r="H356" s="7"/>
      <c r="I356" s="7"/>
    </row>
    <row r="357" spans="2:9" ht="12.75" hidden="1">
      <c r="B357" s="7"/>
      <c r="C357" s="7"/>
      <c r="D357" s="7"/>
      <c r="E357" s="7"/>
      <c r="F357" s="7"/>
      <c r="G357" s="7"/>
      <c r="H357" s="7"/>
      <c r="I357" s="7"/>
    </row>
    <row r="358" spans="2:9" ht="12.75" hidden="1">
      <c r="B358" s="7"/>
      <c r="C358" s="7"/>
      <c r="D358" s="7"/>
      <c r="E358" s="7"/>
      <c r="F358" s="7"/>
      <c r="G358" s="7"/>
      <c r="H358" s="7"/>
      <c r="I358" s="7"/>
    </row>
    <row r="359" spans="2:9" ht="12.75" hidden="1">
      <c r="B359" s="7"/>
      <c r="C359" s="7"/>
      <c r="D359" s="7"/>
      <c r="E359" s="7"/>
      <c r="F359" s="7"/>
      <c r="G359" s="7"/>
      <c r="H359" s="7"/>
      <c r="I359" s="7"/>
    </row>
    <row r="360" spans="2:9" ht="12.75" hidden="1">
      <c r="B360" s="7"/>
      <c r="C360" s="7"/>
      <c r="D360" s="7"/>
      <c r="E360" s="7"/>
      <c r="F360" s="7"/>
      <c r="G360" s="7"/>
      <c r="H360" s="7"/>
      <c r="I360" s="7"/>
    </row>
    <row r="361" spans="2:9" ht="12.75" hidden="1">
      <c r="B361" s="7"/>
      <c r="C361" s="7"/>
      <c r="D361" s="7"/>
      <c r="E361" s="7"/>
      <c r="F361" s="7"/>
      <c r="G361" s="7"/>
      <c r="H361" s="7"/>
      <c r="I361" s="7"/>
    </row>
    <row r="362" spans="2:9" ht="12.75" hidden="1">
      <c r="B362" s="7"/>
      <c r="C362" s="7"/>
      <c r="D362" s="7"/>
      <c r="E362" s="7"/>
      <c r="F362" s="7"/>
      <c r="G362" s="7"/>
      <c r="H362" s="7"/>
      <c r="I362" s="7"/>
    </row>
    <row r="363" spans="2:9" ht="12.75" hidden="1">
      <c r="B363" s="7"/>
      <c r="C363" s="7"/>
      <c r="D363" s="7"/>
      <c r="E363" s="7"/>
      <c r="F363" s="7"/>
      <c r="G363" s="7"/>
      <c r="H363" s="7"/>
      <c r="I363" s="7"/>
    </row>
    <row r="364" spans="2:9" ht="12.75" hidden="1">
      <c r="B364" s="7"/>
      <c r="C364" s="7"/>
      <c r="D364" s="7"/>
      <c r="E364" s="7"/>
      <c r="F364" s="7"/>
      <c r="G364" s="7"/>
      <c r="H364" s="7"/>
      <c r="I364" s="7"/>
    </row>
    <row r="365" spans="2:9" ht="12.75" hidden="1">
      <c r="B365" s="7"/>
      <c r="C365" s="7"/>
      <c r="D365" s="7"/>
      <c r="E365" s="7"/>
      <c r="F365" s="7"/>
      <c r="G365" s="7"/>
      <c r="H365" s="7"/>
      <c r="I365" s="7"/>
    </row>
    <row r="366" spans="2:9" ht="12.75" hidden="1">
      <c r="B366" s="7"/>
      <c r="C366" s="7"/>
      <c r="D366" s="7"/>
      <c r="E366" s="7"/>
      <c r="F366" s="7"/>
      <c r="G366" s="7"/>
      <c r="H366" s="7"/>
      <c r="I366" s="7"/>
    </row>
    <row r="367" spans="2:9" ht="12.75" hidden="1">
      <c r="B367" s="7"/>
      <c r="C367" s="7"/>
      <c r="D367" s="7"/>
      <c r="E367" s="7"/>
      <c r="F367" s="7"/>
      <c r="G367" s="7"/>
      <c r="H367" s="7"/>
      <c r="I367" s="7"/>
    </row>
    <row r="368" spans="2:9" ht="12.75" hidden="1">
      <c r="B368" s="7"/>
      <c r="C368" s="7"/>
      <c r="D368" s="7"/>
      <c r="E368" s="7"/>
      <c r="F368" s="7"/>
      <c r="G368" s="7"/>
      <c r="H368" s="7"/>
      <c r="I368" s="7"/>
    </row>
    <row r="369" spans="2:9" ht="12.75" hidden="1">
      <c r="B369" s="7"/>
      <c r="C369" s="7"/>
      <c r="D369" s="7"/>
      <c r="E369" s="7"/>
      <c r="F369" s="7"/>
      <c r="G369" s="7"/>
      <c r="H369" s="7"/>
      <c r="I369" s="7"/>
    </row>
    <row r="370" spans="2:9" ht="12.75" hidden="1">
      <c r="B370" s="7"/>
      <c r="C370" s="7"/>
      <c r="D370" s="7"/>
      <c r="E370" s="7"/>
      <c r="F370" s="7"/>
      <c r="G370" s="7"/>
      <c r="H370" s="7"/>
      <c r="I370" s="7"/>
    </row>
    <row r="371" spans="2:9" ht="12.75" hidden="1">
      <c r="B371" s="7"/>
      <c r="C371" s="7"/>
      <c r="D371" s="7"/>
      <c r="E371" s="7"/>
      <c r="F371" s="7"/>
      <c r="G371" s="7"/>
      <c r="H371" s="7"/>
      <c r="I371" s="7"/>
    </row>
    <row r="372" spans="2:9" ht="12.75" hidden="1">
      <c r="B372" s="7"/>
      <c r="C372" s="7"/>
      <c r="D372" s="7"/>
      <c r="E372" s="7"/>
      <c r="F372" s="7"/>
      <c r="G372" s="7"/>
      <c r="H372" s="7"/>
      <c r="I372" s="7"/>
    </row>
    <row r="373" spans="2:9" ht="12.75" hidden="1">
      <c r="B373" s="7"/>
      <c r="C373" s="7"/>
      <c r="D373" s="7"/>
      <c r="E373" s="7"/>
      <c r="F373" s="7"/>
      <c r="G373" s="7"/>
      <c r="H373" s="7"/>
      <c r="I373" s="7"/>
    </row>
    <row r="374" spans="2:9" ht="12.75" hidden="1">
      <c r="B374" s="7"/>
      <c r="C374" s="7"/>
      <c r="D374" s="7"/>
      <c r="E374" s="7"/>
      <c r="F374" s="7"/>
      <c r="G374" s="7"/>
      <c r="H374" s="7"/>
      <c r="I374" s="7"/>
    </row>
    <row r="375" ht="12.75" hidden="1">
      <c r="H375" s="1"/>
    </row>
    <row r="376" ht="12.75" hidden="1">
      <c r="H376" s="1"/>
    </row>
    <row r="377" ht="12.75" hidden="1">
      <c r="H377" s="1"/>
    </row>
    <row r="378" ht="12.75" hidden="1">
      <c r="H378" s="1"/>
    </row>
    <row r="379" ht="12.75" hidden="1">
      <c r="H379" s="1"/>
    </row>
    <row r="380" ht="12.75" hidden="1">
      <c r="H380" s="1"/>
    </row>
    <row r="381" ht="12.75" hidden="1">
      <c r="H381" s="1"/>
    </row>
    <row r="382" ht="12.75" hidden="1">
      <c r="H382" s="1"/>
    </row>
    <row r="383" ht="12.75" hidden="1"/>
  </sheetData>
  <sheetProtection password="C7C9" sheet="1" selectLockedCells="1"/>
  <mergeCells count="6">
    <mergeCell ref="B316:I316"/>
    <mergeCell ref="B1:I1"/>
    <mergeCell ref="B2:I2"/>
    <mergeCell ref="B3:I3"/>
    <mergeCell ref="B19:I19"/>
    <mergeCell ref="B17:I17"/>
  </mergeCells>
  <printOptions horizontalCentered="1"/>
  <pageMargins left="0.1968503937007874" right="0.1968503937007874" top="0.67" bottom="0.71" header="0.5118110236220472" footer="0.31496062992125984"/>
  <pageSetup fitToHeight="0" horizontalDpi="1200" verticalDpi="1200" orientation="portrait" paperSize="9" scale="80" r:id="rId1"/>
  <headerFooter alignWithMargins="0">
    <oddFooter>&amp;L&amp;F&amp;RSeite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Hinterauer Peter</cp:lastModifiedBy>
  <cp:lastPrinted>2013-11-26T10:56:35Z</cp:lastPrinted>
  <dcterms:created xsi:type="dcterms:W3CDTF">2000-12-05T17:34:05Z</dcterms:created>
  <dcterms:modified xsi:type="dcterms:W3CDTF">2022-12-15T15:17:48Z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COO.1000.3216.2.530524</vt:lpwstr>
  </property>
  <property fmtid="{D5CDD505-2E9C-101B-9397-08002B2CF9AE}" pid="3" name="FSC#COOELAK@1.1001:Subject">
    <vt:lpwstr>Ratenberechnung Sanierungskredite 2015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Ritter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IIId (Abt. Wohnbauförderung)</vt:lpwstr>
  </property>
  <property fmtid="{D5CDD505-2E9C-101B-9397-08002B2CF9AE}" pid="17" name="FSC#COOELAK@1.1001:CreatedAt">
    <vt:lpwstr>28.01.2015 15:36:22</vt:lpwstr>
  </property>
  <property fmtid="{D5CDD505-2E9C-101B-9397-08002B2CF9AE}" pid="18" name="FSC#COOELAK@1.1001:OU">
    <vt:lpwstr>IIId (Abt. Wohnbauförderung)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*COO.1000.3216.2.530524*</vt:lpwstr>
  </property>
  <property fmtid="{D5CDD505-2E9C-101B-9397-08002B2CF9AE}" pid="21" name="FSC#COOELAK@1.1001:RefBarCode">
    <vt:lpwstr>*Ratenberechnung Sanierungskredite 2015*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