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I:\03_Wohnbeihilfe\Rechner\"/>
    </mc:Choice>
  </mc:AlternateContent>
  <workbookProtection workbookPassword="C749" lockStructure="1"/>
  <bookViews>
    <workbookView showHorizontalScroll="0" showVerticalScroll="0" showSheetTabs="0" xWindow="0" yWindow="0" windowWidth="28800" windowHeight="12300"/>
  </bookViews>
  <sheets>
    <sheet name="Rechner" sheetId="4" r:id="rId1"/>
    <sheet name="Datenblatt" sheetId="2" r:id="rId2"/>
  </sheets>
  <definedNames>
    <definedName name="Alleinerzieher">Datenblatt!$U$9:$U$10</definedName>
    <definedName name="AlleinJa">Datenblatt!$U$9</definedName>
    <definedName name="AlleinJaNein">Rechner!$G$17</definedName>
    <definedName name="AlleinNein">Datenblatt!$U$10</definedName>
    <definedName name="AllText">Datenblatt!$U$49</definedName>
    <definedName name="AnrechNutzfläche">Datenblatt!$A$12:$B$23</definedName>
    <definedName name="AnsruchUnter7">Datenblatt!$U$36</definedName>
    <definedName name="AnzahlHH">Datenblatt!$F$4:$Q$4</definedName>
    <definedName name="AufwandAnrech">Rechner!$G$30</definedName>
    <definedName name="Aufwände">Rechner!$G$15</definedName>
    <definedName name="AufwandTatsächlich">Rechner!#REF!</definedName>
    <definedName name="AufwandZumutbar">Rechner!$G$32</definedName>
    <definedName name="Basis">Datenblatt!$B$3</definedName>
    <definedName name="Basis10">Datenblatt!$B$5</definedName>
    <definedName name="Basis15">Datenblatt!$B$6</definedName>
    <definedName name="Basis5">Datenblatt!$B$4</definedName>
    <definedName name="BehindertesKind">Datenblatt!$U$5</definedName>
    <definedName name="Betriebskostenzuschlag">Datenblatt!$B$26</definedName>
    <definedName name="DreiKinder">Datenblatt!$U$6</definedName>
    <definedName name="Einkommen">Rechner!$G$13</definedName>
    <definedName name="FördAnsprBeträgt">Datenblatt!$U$29</definedName>
    <definedName name="Förderungsanspruch">Rechner!$G$35</definedName>
    <definedName name="GründeSonderberechnung">Datenblatt!$U$3:$U$6</definedName>
    <definedName name="HHAnzahl">Rechner!$G$9</definedName>
    <definedName name="HM55Behinderung">Datenblatt!$U$4</definedName>
    <definedName name="Horizontal">Datenblatt!$B$8</definedName>
    <definedName name="Infofeld">Rechner!$C$37</definedName>
    <definedName name="Infofeld1">Rechner!$B$41</definedName>
    <definedName name="InfoFörderung">Datenblatt!$U$44</definedName>
    <definedName name="KeineBerechMöglich">Datenblatt!$U$45</definedName>
    <definedName name="KeineWBHmöglich">Datenblatt!$U$27</definedName>
    <definedName name="MaxAnrechenbar">Datenblatt!$B$28</definedName>
    <definedName name="Maximaleinkommen">Datenblatt!$U$42</definedName>
    <definedName name="MaxQuadPreis">Datenblatt!$B$27</definedName>
    <definedName name="Mindestgröße">Datenblatt!$B$51</definedName>
    <definedName name="MinWBH">Datenblatt!$B$54</definedName>
    <definedName name="Nein">Datenblatt!$U$3</definedName>
    <definedName name="NichtBerechenbar">Datenblatt!#REF!</definedName>
    <definedName name="NutzAnrechenbar">Rechner!$G$26</definedName>
    <definedName name="Nutzfläche">Datenblatt!$U$28</definedName>
    <definedName name="NutzflächeAnrech">Datenblatt!$B$52</definedName>
    <definedName name="NutzflächeText">Datenblatt!$T$13:$U$24</definedName>
    <definedName name="NutzTatsächlich">Rechner!#REF!</definedName>
    <definedName name="QuadratAnrech">Rechner!$G$28</definedName>
    <definedName name="Sonderberechnung">Rechner!$C$21</definedName>
    <definedName name="SonderZwisch1">Datenblatt!$B$31</definedName>
    <definedName name="Sonderzwisch2">Datenblatt!$B$32</definedName>
    <definedName name="SonderZwisch3">Datenblatt!$B$33</definedName>
    <definedName name="Tabelle1">Datenblatt!$F$5:$R$56</definedName>
    <definedName name="Tabelle10">Datenblatt!$O$5:$R$56</definedName>
    <definedName name="Tabelle11">Datenblatt!$P$5:$R$56</definedName>
    <definedName name="Tabelle12">Datenblatt!$Q$5:$R$56</definedName>
    <definedName name="Tabelle2">Datenblatt!$G$5:$R$56</definedName>
    <definedName name="Tabelle3">Datenblatt!$H$5:$R$56</definedName>
    <definedName name="Tabelle4">Datenblatt!$I$5:$R$56</definedName>
    <definedName name="Tabelle5">Datenblatt!$J$5:$R$56</definedName>
    <definedName name="Tabelle6">Datenblatt!$K$5:$R$56</definedName>
    <definedName name="Tabelle7">Datenblatt!$L$5:$R$56</definedName>
    <definedName name="Tabelle8">Datenblatt!$M$5:$R$56</definedName>
    <definedName name="Tabelle9">Datenblatt!$N$5:$R$56</definedName>
    <definedName name="TextMaxQuadpreis">Datenblatt!$U$32</definedName>
    <definedName name="TextQuadPreis">Datenblatt!$U$33</definedName>
    <definedName name="TextWohnAnrech">Datenblatt!$U$35</definedName>
    <definedName name="TextWohnZumutbar">Datenblatt!$U$34</definedName>
    <definedName name="TextZumutbarkeit">Rechner!$E$32</definedName>
    <definedName name="Unter25">Datenblatt!$U$30</definedName>
    <definedName name="Unter7Nicht">Datenblatt!$U$39</definedName>
    <definedName name="Vertikal">Datenblatt!$B$7</definedName>
    <definedName name="Wohnnutzfläche">Rechner!$G$11</definedName>
    <definedName name="WohnÜbersteigt">Datenblatt!$U$37</definedName>
    <definedName name="Zumutbar">Datenblatt!$B$48</definedName>
    <definedName name="ZumutNichtBerech">Datenblatt!$U$41</definedName>
  </definedNames>
  <calcPr calcId="162913"/>
</workbook>
</file>

<file path=xl/calcChain.xml><?xml version="1.0" encoding="utf-8"?>
<calcChain xmlns="http://schemas.openxmlformats.org/spreadsheetml/2006/main">
  <c r="G28" i="4" l="1"/>
  <c r="E17" i="4" l="1"/>
  <c r="B39" i="4" l="1"/>
  <c r="B41" i="4" l="1"/>
  <c r="E26" i="4" l="1"/>
  <c r="B28" i="2"/>
  <c r="E28" i="4" s="1"/>
  <c r="B52" i="2"/>
  <c r="G26" i="4" s="1"/>
  <c r="B46" i="2"/>
  <c r="B45" i="2"/>
  <c r="B44" i="2"/>
  <c r="B43" i="2"/>
  <c r="B41" i="2"/>
  <c r="B39" i="2"/>
  <c r="B31" i="2"/>
  <c r="B32" i="2"/>
  <c r="B6" i="2"/>
  <c r="B5" i="2"/>
  <c r="B4" i="2"/>
  <c r="B42" i="2"/>
  <c r="B47" i="2"/>
  <c r="B33" i="2" l="1"/>
  <c r="F6" i="2" s="1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G30" i="4"/>
  <c r="B36" i="2" l="1"/>
  <c r="G6" i="2"/>
  <c r="H6" i="2" s="1"/>
  <c r="E30" i="4"/>
  <c r="G7" i="2" l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H7" i="2"/>
  <c r="H8" i="2" s="1"/>
  <c r="H9" i="2" s="1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I6" i="2"/>
  <c r="H31" i="2" l="1"/>
  <c r="H32" i="2" s="1"/>
  <c r="H33" i="2" s="1"/>
  <c r="H34" i="2" s="1"/>
  <c r="H35" i="2" s="1"/>
  <c r="H36" i="2" s="1"/>
  <c r="H37" i="2" s="1"/>
  <c r="H38" i="2" s="1"/>
  <c r="H39" i="2" s="1"/>
  <c r="H40" i="2" s="1"/>
  <c r="H41" i="2" s="1"/>
  <c r="H42" i="2" s="1"/>
  <c r="H43" i="2" s="1"/>
  <c r="H44" i="2" s="1"/>
  <c r="H45" i="2" s="1"/>
  <c r="H46" i="2" s="1"/>
  <c r="H47" i="2" s="1"/>
  <c r="H48" i="2" s="1"/>
  <c r="H49" i="2" s="1"/>
  <c r="H50" i="2" s="1"/>
  <c r="H51" i="2" s="1"/>
  <c r="H52" i="2" s="1"/>
  <c r="H53" i="2" s="1"/>
  <c r="H54" i="2" s="1"/>
  <c r="H55" i="2" s="1"/>
  <c r="H56" i="2" s="1"/>
  <c r="B38" i="2"/>
  <c r="G31" i="2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B37" i="2"/>
  <c r="I7" i="2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J6" i="2"/>
  <c r="K6" i="2" l="1"/>
  <c r="J7" i="2"/>
  <c r="J8" i="2" s="1"/>
  <c r="J9" i="2" s="1"/>
  <c r="J10" i="2" s="1"/>
  <c r="J11" i="2" s="1"/>
  <c r="J12" i="2" s="1"/>
  <c r="J13" i="2" s="1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l="1"/>
  <c r="J32" i="2" s="1"/>
  <c r="J33" i="2" s="1"/>
  <c r="J34" i="2" s="1"/>
  <c r="J35" i="2" s="1"/>
  <c r="J36" i="2" s="1"/>
  <c r="J37" i="2" s="1"/>
  <c r="J38" i="2" s="1"/>
  <c r="J39" i="2" s="1"/>
  <c r="J40" i="2" s="1"/>
  <c r="J41" i="2" s="1"/>
  <c r="J42" i="2" s="1"/>
  <c r="J43" i="2" s="1"/>
  <c r="J44" i="2" s="1"/>
  <c r="J45" i="2" s="1"/>
  <c r="J46" i="2" s="1"/>
  <c r="J47" i="2" s="1"/>
  <c r="J48" i="2" s="1"/>
  <c r="J49" i="2" s="1"/>
  <c r="J50" i="2" s="1"/>
  <c r="J51" i="2" s="1"/>
  <c r="J52" i="2" s="1"/>
  <c r="J53" i="2" s="1"/>
  <c r="J54" i="2" s="1"/>
  <c r="J55" i="2" s="1"/>
  <c r="J56" i="2" s="1"/>
  <c r="B40" i="2"/>
  <c r="B48" i="2" s="1"/>
  <c r="G32" i="4" s="1"/>
  <c r="G35" i="4" s="1"/>
  <c r="K7" i="2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L6" i="2"/>
  <c r="C37" i="4" l="1"/>
  <c r="E32" i="4"/>
  <c r="E35" i="4"/>
  <c r="M6" i="2"/>
  <c r="L7" i="2"/>
  <c r="L8" i="2" s="1"/>
  <c r="L9" i="2" s="1"/>
  <c r="L10" i="2" s="1"/>
  <c r="L11" i="2" s="1"/>
  <c r="L12" i="2" s="1"/>
  <c r="L13" i="2" s="1"/>
  <c r="L14" i="2" s="1"/>
  <c r="L15" i="2" s="1"/>
  <c r="L16" i="2" s="1"/>
  <c r="L17" i="2" s="1"/>
  <c r="L18" i="2" s="1"/>
  <c r="L19" i="2" s="1"/>
  <c r="L20" i="2" s="1"/>
  <c r="L21" i="2" s="1"/>
  <c r="L22" i="2" s="1"/>
  <c r="L23" i="2" s="1"/>
  <c r="L24" i="2" s="1"/>
  <c r="L25" i="2" s="1"/>
  <c r="L26" i="2" s="1"/>
  <c r="L27" i="2" s="1"/>
  <c r="L28" i="2" s="1"/>
  <c r="L29" i="2" s="1"/>
  <c r="L30" i="2" s="1"/>
  <c r="L31" i="2" s="1"/>
  <c r="L32" i="2" s="1"/>
  <c r="L33" i="2" s="1"/>
  <c r="L34" i="2" s="1"/>
  <c r="L35" i="2" s="1"/>
  <c r="L36" i="2" s="1"/>
  <c r="L37" i="2" s="1"/>
  <c r="L38" i="2" s="1"/>
  <c r="L39" i="2" s="1"/>
  <c r="L40" i="2" s="1"/>
  <c r="L41" i="2" s="1"/>
  <c r="L42" i="2" s="1"/>
  <c r="L43" i="2" s="1"/>
  <c r="L44" i="2" s="1"/>
  <c r="L45" i="2" s="1"/>
  <c r="L46" i="2" s="1"/>
  <c r="L47" i="2" s="1"/>
  <c r="L48" i="2" s="1"/>
  <c r="L49" i="2" s="1"/>
  <c r="L50" i="2" s="1"/>
  <c r="L51" i="2" s="1"/>
  <c r="L52" i="2" s="1"/>
  <c r="L53" i="2" s="1"/>
  <c r="L54" i="2" s="1"/>
  <c r="L55" i="2" s="1"/>
  <c r="L56" i="2" s="1"/>
  <c r="M7" i="2" l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N6" i="2"/>
  <c r="O6" i="2" l="1"/>
  <c r="N7" i="2"/>
  <c r="N8" i="2" s="1"/>
  <c r="N9" i="2" s="1"/>
  <c r="N10" i="2" s="1"/>
  <c r="N11" i="2" s="1"/>
  <c r="N12" i="2" s="1"/>
  <c r="N13" i="2" s="1"/>
  <c r="N14" i="2" s="1"/>
  <c r="N15" i="2" s="1"/>
  <c r="N16" i="2" s="1"/>
  <c r="N17" i="2" s="1"/>
  <c r="N18" i="2" s="1"/>
  <c r="N19" i="2" s="1"/>
  <c r="N20" i="2" s="1"/>
  <c r="N21" i="2" s="1"/>
  <c r="N22" i="2" s="1"/>
  <c r="N23" i="2" s="1"/>
  <c r="N24" i="2" s="1"/>
  <c r="N25" i="2" s="1"/>
  <c r="N26" i="2" s="1"/>
  <c r="N27" i="2" s="1"/>
  <c r="N28" i="2" s="1"/>
  <c r="N29" i="2" s="1"/>
  <c r="N30" i="2" s="1"/>
  <c r="N31" i="2" s="1"/>
  <c r="N32" i="2" s="1"/>
  <c r="N33" i="2" s="1"/>
  <c r="N34" i="2" s="1"/>
  <c r="N35" i="2" s="1"/>
  <c r="N36" i="2" s="1"/>
  <c r="N37" i="2" s="1"/>
  <c r="N38" i="2" s="1"/>
  <c r="N39" i="2" s="1"/>
  <c r="N40" i="2" s="1"/>
  <c r="N41" i="2" s="1"/>
  <c r="N42" i="2" s="1"/>
  <c r="N43" i="2" s="1"/>
  <c r="N44" i="2" s="1"/>
  <c r="N45" i="2" s="1"/>
  <c r="N46" i="2" s="1"/>
  <c r="N47" i="2" s="1"/>
  <c r="N48" i="2" s="1"/>
  <c r="N49" i="2" s="1"/>
  <c r="N50" i="2" s="1"/>
  <c r="N51" i="2" s="1"/>
  <c r="N52" i="2" s="1"/>
  <c r="N53" i="2" s="1"/>
  <c r="N54" i="2" s="1"/>
  <c r="N55" i="2" s="1"/>
  <c r="N56" i="2" s="1"/>
  <c r="O7" i="2" l="1"/>
  <c r="O8" i="2" s="1"/>
  <c r="O9" i="2" s="1"/>
  <c r="O10" i="2" s="1"/>
  <c r="O11" i="2" s="1"/>
  <c r="O12" i="2" s="1"/>
  <c r="O13" i="2" s="1"/>
  <c r="O14" i="2" s="1"/>
  <c r="O15" i="2" s="1"/>
  <c r="O16" i="2" s="1"/>
  <c r="O17" i="2" s="1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O36" i="2" s="1"/>
  <c r="O37" i="2" s="1"/>
  <c r="O38" i="2" s="1"/>
  <c r="O39" i="2" s="1"/>
  <c r="O40" i="2" s="1"/>
  <c r="O41" i="2" s="1"/>
  <c r="O42" i="2" s="1"/>
  <c r="O43" i="2" s="1"/>
  <c r="O44" i="2" s="1"/>
  <c r="O45" i="2" s="1"/>
  <c r="O46" i="2" s="1"/>
  <c r="O47" i="2" s="1"/>
  <c r="O48" i="2" s="1"/>
  <c r="O49" i="2" s="1"/>
  <c r="O50" i="2" s="1"/>
  <c r="O51" i="2" s="1"/>
  <c r="O52" i="2" s="1"/>
  <c r="O53" i="2" s="1"/>
  <c r="O54" i="2" s="1"/>
  <c r="O55" i="2" s="1"/>
  <c r="O56" i="2" s="1"/>
  <c r="P6" i="2"/>
  <c r="P7" i="2" l="1"/>
  <c r="P8" i="2" s="1"/>
  <c r="P9" i="2" s="1"/>
  <c r="P10" i="2" s="1"/>
  <c r="P11" i="2" s="1"/>
  <c r="P12" i="2" s="1"/>
  <c r="P13" i="2" s="1"/>
  <c r="P14" i="2" s="1"/>
  <c r="P15" i="2" s="1"/>
  <c r="P16" i="2" s="1"/>
  <c r="P17" i="2" s="1"/>
  <c r="P18" i="2" s="1"/>
  <c r="P19" i="2" s="1"/>
  <c r="P20" i="2" s="1"/>
  <c r="P21" i="2" s="1"/>
  <c r="P22" i="2" s="1"/>
  <c r="P23" i="2" s="1"/>
  <c r="P24" i="2" s="1"/>
  <c r="P25" i="2" s="1"/>
  <c r="P26" i="2" s="1"/>
  <c r="P27" i="2" s="1"/>
  <c r="P28" i="2" s="1"/>
  <c r="P29" i="2" s="1"/>
  <c r="P30" i="2" s="1"/>
  <c r="P31" i="2" s="1"/>
  <c r="P32" i="2" s="1"/>
  <c r="P33" i="2" s="1"/>
  <c r="P34" i="2" s="1"/>
  <c r="P35" i="2" s="1"/>
  <c r="P36" i="2" s="1"/>
  <c r="P37" i="2" s="1"/>
  <c r="P38" i="2" s="1"/>
  <c r="P39" i="2" s="1"/>
  <c r="P40" i="2" s="1"/>
  <c r="P41" i="2" s="1"/>
  <c r="P42" i="2" s="1"/>
  <c r="P43" i="2" s="1"/>
  <c r="P44" i="2" s="1"/>
  <c r="P45" i="2" s="1"/>
  <c r="P46" i="2" s="1"/>
  <c r="P47" i="2" s="1"/>
  <c r="P48" i="2" s="1"/>
  <c r="P49" i="2" s="1"/>
  <c r="P50" i="2" s="1"/>
  <c r="P51" i="2" s="1"/>
  <c r="P52" i="2" s="1"/>
  <c r="P53" i="2" s="1"/>
  <c r="P54" i="2" s="1"/>
  <c r="P55" i="2" s="1"/>
  <c r="P56" i="2" s="1"/>
  <c r="Q6" i="2"/>
  <c r="Q7" i="2" s="1"/>
  <c r="Q8" i="2" s="1"/>
  <c r="Q9" i="2" s="1"/>
  <c r="Q10" i="2" s="1"/>
  <c r="Q11" i="2" s="1"/>
  <c r="Q12" i="2" s="1"/>
  <c r="Q13" i="2" s="1"/>
  <c r="Q14" i="2" s="1"/>
  <c r="Q15" i="2" s="1"/>
  <c r="Q16" i="2" s="1"/>
  <c r="Q17" i="2" s="1"/>
  <c r="Q18" i="2" s="1"/>
  <c r="Q19" i="2" s="1"/>
  <c r="Q20" i="2" s="1"/>
  <c r="Q21" i="2" s="1"/>
  <c r="Q22" i="2" s="1"/>
  <c r="Q23" i="2" s="1"/>
  <c r="Q24" i="2" s="1"/>
  <c r="Q25" i="2" s="1"/>
  <c r="Q26" i="2" s="1"/>
  <c r="Q27" i="2" s="1"/>
  <c r="Q28" i="2" s="1"/>
  <c r="Q29" i="2" s="1"/>
  <c r="Q30" i="2" s="1"/>
  <c r="Q31" i="2" s="1"/>
  <c r="Q32" i="2" s="1"/>
  <c r="Q33" i="2" s="1"/>
  <c r="Q34" i="2" s="1"/>
  <c r="Q35" i="2" s="1"/>
  <c r="Q36" i="2" s="1"/>
  <c r="Q37" i="2" s="1"/>
  <c r="Q38" i="2" s="1"/>
  <c r="Q39" i="2" s="1"/>
  <c r="Q40" i="2" s="1"/>
  <c r="Q41" i="2" s="1"/>
  <c r="Q42" i="2" s="1"/>
  <c r="Q43" i="2" s="1"/>
  <c r="Q44" i="2" s="1"/>
  <c r="Q45" i="2" s="1"/>
  <c r="Q46" i="2" s="1"/>
  <c r="Q47" i="2" s="1"/>
  <c r="Q48" i="2" s="1"/>
  <c r="Q49" i="2" s="1"/>
  <c r="Q50" i="2" s="1"/>
  <c r="Q51" i="2" s="1"/>
  <c r="Q52" i="2" s="1"/>
  <c r="Q53" i="2" s="1"/>
  <c r="Q54" i="2" s="1"/>
  <c r="Q55" i="2" s="1"/>
  <c r="Q56" i="2" s="1"/>
</calcChain>
</file>

<file path=xl/sharedStrings.xml><?xml version="1.0" encoding="utf-8"?>
<sst xmlns="http://schemas.openxmlformats.org/spreadsheetml/2006/main" count="94" uniqueCount="91">
  <si>
    <t>Haushaltseinkommen pro Monat netto</t>
  </si>
  <si>
    <t>Wohnnutzfläche</t>
  </si>
  <si>
    <t>Anzahl der Haushaltsmitglieder</t>
  </si>
  <si>
    <t>Anzahl Haushaltsmitglieder</t>
  </si>
  <si>
    <t>bitte angeben</t>
  </si>
  <si>
    <t>unverbindliche Förderungsberechnung</t>
  </si>
  <si>
    <t>Einkommen:</t>
  </si>
  <si>
    <t>Wohnbeihilfe</t>
  </si>
  <si>
    <t>Der Förderungsanspruch beträgt:</t>
  </si>
  <si>
    <t>Förderungsberechnung:</t>
  </si>
  <si>
    <t>Nutzfläche anrechenbar</t>
  </si>
  <si>
    <t>m²</t>
  </si>
  <si>
    <t>Betriebskostenzuschlag</t>
  </si>
  <si>
    <t>Quadratmeterpreis Obergrenze</t>
  </si>
  <si>
    <t>Haushalt:</t>
  </si>
  <si>
    <t>Wohnung:</t>
  </si>
  <si>
    <t>Ja</t>
  </si>
  <si>
    <t>Nein</t>
  </si>
  <si>
    <t>Basis:</t>
  </si>
  <si>
    <t>Basis 5%:</t>
  </si>
  <si>
    <t>Basis 10%:</t>
  </si>
  <si>
    <t>Basis 15%:</t>
  </si>
  <si>
    <t>Vertikal:</t>
  </si>
  <si>
    <t>Horizontal:</t>
  </si>
  <si>
    <t>Tabellendaten</t>
  </si>
  <si>
    <t>Prozent des Familieneinkommens</t>
  </si>
  <si>
    <t>Zumutbarkeitstabelle</t>
  </si>
  <si>
    <t>Anrechenbare Nutzfläche</t>
  </si>
  <si>
    <t>1 Person</t>
  </si>
  <si>
    <t>2 Personen</t>
  </si>
  <si>
    <t>3 Personen</t>
  </si>
  <si>
    <t>4 Personen</t>
  </si>
  <si>
    <t>5 Personen</t>
  </si>
  <si>
    <t>6 Personen</t>
  </si>
  <si>
    <t>7 Personen</t>
  </si>
  <si>
    <t>8 Personen</t>
  </si>
  <si>
    <t>9 Personen</t>
  </si>
  <si>
    <t>10 Personen</t>
  </si>
  <si>
    <t>11 Personen</t>
  </si>
  <si>
    <t>12 Personen</t>
  </si>
  <si>
    <t>Mietdetails</t>
  </si>
  <si>
    <t>Drei oder mehr minderjährige Kinder im Haushalt</t>
  </si>
  <si>
    <t>Alleinerzieher</t>
  </si>
  <si>
    <t>Gründe für eine Sonderberechnung</t>
  </si>
  <si>
    <t>Gibt es einen Grund für eine Sonderberechnung?</t>
  </si>
  <si>
    <t>Sonderberechnung</t>
  </si>
  <si>
    <t>Behinderung / Drei Kinder</t>
  </si>
  <si>
    <t>Zwischenergebnisse Sonderkennzeichen</t>
  </si>
  <si>
    <t>Zwischenergebnisse Zumutbarkeit</t>
  </si>
  <si>
    <t>Summe:</t>
  </si>
  <si>
    <t>Mindestgröße Wohnung</t>
  </si>
  <si>
    <t>Aufwände ohne Betriebskosten:</t>
  </si>
  <si>
    <t>Brutto-Miete bzw. Kreditrückzahlungen</t>
  </si>
  <si>
    <t>Wohnungsdetails</t>
  </si>
  <si>
    <t>Summe</t>
  </si>
  <si>
    <t>Haushaltsmitglieder</t>
  </si>
  <si>
    <t>Alleinerzieher/in:</t>
  </si>
  <si>
    <t>Anrechenbare Nutzfläche / Text</t>
  </si>
  <si>
    <t>Texte</t>
  </si>
  <si>
    <t>Keine Wohnbeihilfe möglich</t>
  </si>
  <si>
    <t>Mindest WBH</t>
  </si>
  <si>
    <t>Anspruch unter € 7,00</t>
  </si>
  <si>
    <t>Zumutbarer Wohnungsaufwand nicht berechenbar</t>
  </si>
  <si>
    <t>Informationen zur Förderungsberechnunng:</t>
  </si>
  <si>
    <t>Keine Wohnbeihilfe bzw. keine Berechnung möglich</t>
  </si>
  <si>
    <t>Allgemeiner Text:</t>
  </si>
  <si>
    <t>Wohnungsaufwand anrechenbar (anrechenb. Nutzfläche x anrechenb. m²-Preis)</t>
  </si>
  <si>
    <t>Informationen zur Antragstellung:</t>
  </si>
  <si>
    <t>Haushaltsmitglied mit einem Behinderungsgrad von min. 55 % bzw. ab Pflegegeld Stufe 2</t>
  </si>
  <si>
    <t>Behindertes Kind im Haushalt bzw. mit erhöhter Familienbeihilfe</t>
  </si>
  <si>
    <t>m²-Preis inklusive Betriebskostenanteil von € 2,80/m²</t>
  </si>
  <si>
    <t>Die Angemessenheit der Miete wird durch die Förderstelle des Landes geprüft (Auskünfte über die Richtwerte bei der Wohnsitzgemeinde). Der ausgefüllte Antrag mit den erforderlichen Unterlagen ist beim Wohnsitzgemeindeamt abzugeben.</t>
  </si>
  <si>
    <t xml:space="preserve">            Förderungshöhe Wohnbeihilfe mit Wohnbeihilferichtlinie 2025</t>
  </si>
  <si>
    <t>Anrechenbare Nutzfläche für 1 Person (Wohnbeihilferichtlinie 2025 § 8)</t>
  </si>
  <si>
    <t>Anrechenbare Nutzfläche für 2 Personen (Wohnbeihilferichtlinie 2025 § 8)</t>
  </si>
  <si>
    <t>Anrechenbare Nutzfläche für 3 Personen (Wohnbeihilferichtlinie 2025 § 8)</t>
  </si>
  <si>
    <t>Anrechenbare Nutzfläche für 4 Personen (Wohnbeihilferichtlinie 2025 § 8)</t>
  </si>
  <si>
    <t>Anrechenbare Nutzfläche für 5 Personen (Wohnbeihilferichtlinie 2025 § 8)</t>
  </si>
  <si>
    <t>Anrechenbare Nutzfläche für 6 Personen (Wohnbeihilferichtlinie 2025 § 8)</t>
  </si>
  <si>
    <t>Anrechenbare Nutzfläche für 7 Personen (Wohnbeihilferichtlinie 2025 § 8)</t>
  </si>
  <si>
    <t>Anrechenbare Nutzfläche für 8 Personen (Wohnbeihilferichtlinie 2025 § 8)</t>
  </si>
  <si>
    <t>Anrechenbare Nutzfläche für 9 Personen (Wohnbeihilferichtlinie 2025 § 8)</t>
  </si>
  <si>
    <t>Anrechenbare Nutzfläche für 10 Personen (Wohnbeihilferichtlinie 2025 § 8)</t>
  </si>
  <si>
    <t>Anrechenbare Nutzfläche für 11 Personen (Wohnbeihilferichtlinie 2025 § 8)</t>
  </si>
  <si>
    <t>Anrechenbare Nutzfläche für 12 Personen (Wohnbeihilferichtlinie 2025 § 8)</t>
  </si>
  <si>
    <t>Für Wohnungen unter 25 m² wird keine Wohnbeihilfe gewährt (Wohnbeihilferichtlinie 2025 § 4 Abs. 1 lit. a).</t>
  </si>
  <si>
    <t>Max. anrechenbarer m²-Preis (Wohnbeihilferichtlinie 2025 § 7 Abs. 3)</t>
  </si>
  <si>
    <t>Wohnungsaufwand zumutbar (Wohnbeihilferichtlinie 2025  § 9 und Anhang)</t>
  </si>
  <si>
    <t>Der zumutbare Wohnungsaufwand übersteigt die anrechenbare Wohnungsauwandbelastung  (Wohnbeihilferichtlinie 2025 § 6).</t>
  </si>
  <si>
    <t>Wohnbeihilfen unter € 7,00 werden nicht ausbezahlt (Wohnbeihilferichtlinie 2025 § 12 Abs. 2).</t>
  </si>
  <si>
    <t>Der zumutbare Wohnungsaufwand lässt sich nicht berechnen, da Ihr Einkommen das maximal zulässige Einkommen überschreitet (Wohnbeihilferichtlinie 2025  § 9 und Anhang).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</si>
</sst>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[$ €]"/>
    <numFmt numFmtId="165" formatCode="#,##0.0[$ Pkte]"/>
    <numFmt numFmtId="166" formatCode="0.00[$ €]"/>
    <numFmt numFmtId="167" formatCode="0.00[$ m²]"/>
    <numFmt numFmtId="168" formatCode="0\ &quot;m²&quot;"/>
    <numFmt numFmtId="169" formatCode="&quot;€&quot;\ #,##0.00"/>
    <numFmt numFmtId="170" formatCode="&quot;€&quot;\ #,##0"/>
    <numFmt numFmtId="171" formatCode="0.00\ &quot;m²&quot;"/>
    <numFmt numFmtId="172" formatCode="&quot;€&quot;\ #,##0.00\ &quot;/ m²&quot;"/>
  </numFmts>
  <fonts count="14" x14ac:knownFonts="1">
    <font>
      <sz val="11"/>
      <color theme="1"/>
      <name val="Calibri"/>
      <family val="2"/>
      <scheme val="minor"/>
    </font>
    <font>
      <sz val="24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Arial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58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0" borderId="0" xfId="0" applyFill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6" fillId="2" borderId="2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9" fontId="7" fillId="2" borderId="9" xfId="0" applyNumberFormat="1" applyFont="1" applyFill="1" applyBorder="1" applyAlignment="1" applyProtection="1">
      <alignment vertical="center" wrapText="1"/>
      <protection locked="0"/>
    </xf>
    <xf numFmtId="9" fontId="7" fillId="2" borderId="10" xfId="0" applyNumberFormat="1" applyFont="1" applyFill="1" applyBorder="1" applyAlignment="1" applyProtection="1">
      <alignment vertical="center" wrapText="1"/>
      <protection locked="0"/>
    </xf>
    <xf numFmtId="9" fontId="7" fillId="2" borderId="8" xfId="0" applyNumberFormat="1" applyFont="1" applyFill="1" applyBorder="1" applyAlignment="1" applyProtection="1">
      <alignment vertical="center" wrapText="1"/>
      <protection locked="0"/>
    </xf>
    <xf numFmtId="0" fontId="0" fillId="2" borderId="11" xfId="0" applyFill="1" applyBorder="1"/>
    <xf numFmtId="0" fontId="0" fillId="2" borderId="12" xfId="0" applyFill="1" applyBorder="1"/>
    <xf numFmtId="9" fontId="7" fillId="2" borderId="13" xfId="0" applyNumberFormat="1" applyFont="1" applyFill="1" applyBorder="1" applyAlignment="1" applyProtection="1">
      <alignment vertical="center" wrapText="1"/>
      <protection locked="0"/>
    </xf>
    <xf numFmtId="9" fontId="7" fillId="2" borderId="14" xfId="0" applyNumberFormat="1" applyFont="1" applyFill="1" applyBorder="1" applyAlignment="1" applyProtection="1">
      <alignment vertical="center" wrapText="1"/>
      <protection locked="0"/>
    </xf>
    <xf numFmtId="9" fontId="7" fillId="2" borderId="15" xfId="0" applyNumberFormat="1" applyFont="1" applyFill="1" applyBorder="1" applyAlignment="1" applyProtection="1">
      <alignment vertical="center" wrapText="1"/>
      <protection locked="0"/>
    </xf>
    <xf numFmtId="171" fontId="0" fillId="2" borderId="10" xfId="0" applyNumberFormat="1" applyFill="1" applyBorder="1"/>
    <xf numFmtId="0" fontId="8" fillId="3" borderId="1" xfId="0" applyFont="1" applyFill="1" applyBorder="1"/>
    <xf numFmtId="169" fontId="8" fillId="3" borderId="10" xfId="0" applyNumberFormat="1" applyFont="1" applyFill="1" applyBorder="1"/>
    <xf numFmtId="0" fontId="9" fillId="0" borderId="0" xfId="0" applyFont="1"/>
    <xf numFmtId="0" fontId="10" fillId="4" borderId="16" xfId="0" applyFont="1" applyFill="1" applyBorder="1" applyAlignment="1" applyProtection="1">
      <alignment horizontal="right"/>
    </xf>
    <xf numFmtId="0" fontId="9" fillId="4" borderId="16" xfId="0" applyFont="1" applyFill="1" applyBorder="1" applyProtection="1"/>
    <xf numFmtId="164" fontId="9" fillId="4" borderId="16" xfId="0" applyNumberFormat="1" applyFont="1" applyFill="1" applyBorder="1" applyProtection="1"/>
    <xf numFmtId="0" fontId="9" fillId="4" borderId="0" xfId="0" applyFont="1" applyFill="1" applyBorder="1" applyAlignment="1" applyProtection="1">
      <alignment horizontal="right"/>
    </xf>
    <xf numFmtId="0" fontId="6" fillId="4" borderId="17" xfId="0" applyFont="1" applyFill="1" applyBorder="1" applyAlignment="1">
      <alignment horizontal="center"/>
    </xf>
    <xf numFmtId="170" fontId="7" fillId="0" borderId="0" xfId="0" applyNumberFormat="1" applyFont="1" applyFill="1" applyBorder="1" applyAlignment="1" applyProtection="1">
      <alignment vertical="center" wrapText="1"/>
    </xf>
    <xf numFmtId="170" fontId="7" fillId="0" borderId="3" xfId="0" applyNumberFormat="1" applyFont="1" applyFill="1" applyBorder="1" applyAlignment="1" applyProtection="1">
      <alignment vertical="center" wrapText="1"/>
    </xf>
    <xf numFmtId="170" fontId="7" fillId="0" borderId="16" xfId="0" applyNumberFormat="1" applyFont="1" applyFill="1" applyBorder="1" applyAlignment="1" applyProtection="1">
      <alignment vertical="center" wrapText="1"/>
    </xf>
    <xf numFmtId="170" fontId="7" fillId="0" borderId="4" xfId="0" applyNumberFormat="1" applyFont="1" applyFill="1" applyBorder="1" applyAlignment="1" applyProtection="1">
      <alignment vertical="center" wrapText="1"/>
    </xf>
    <xf numFmtId="170" fontId="7" fillId="0" borderId="18" xfId="0" applyNumberFormat="1" applyFont="1" applyFill="1" applyBorder="1" applyAlignment="1" applyProtection="1">
      <alignment vertical="center" wrapText="1"/>
    </xf>
    <xf numFmtId="170" fontId="7" fillId="0" borderId="19" xfId="0" applyNumberFormat="1" applyFont="1" applyFill="1" applyBorder="1" applyAlignment="1" applyProtection="1">
      <alignment vertical="center" wrapText="1"/>
    </xf>
    <xf numFmtId="170" fontId="7" fillId="0" borderId="5" xfId="0" applyNumberFormat="1" applyFont="1" applyFill="1" applyBorder="1" applyAlignment="1" applyProtection="1">
      <alignment vertical="center" wrapText="1"/>
    </xf>
    <xf numFmtId="170" fontId="7" fillId="0" borderId="20" xfId="0" applyNumberFormat="1" applyFont="1" applyFill="1" applyBorder="1" applyAlignment="1" applyProtection="1">
      <alignment vertical="center" wrapText="1"/>
    </xf>
    <xf numFmtId="170" fontId="7" fillId="0" borderId="6" xfId="0" applyNumberFormat="1" applyFont="1" applyFill="1" applyBorder="1" applyAlignment="1" applyProtection="1">
      <alignment vertical="center" wrapText="1"/>
    </xf>
    <xf numFmtId="0" fontId="0" fillId="2" borderId="21" xfId="0" applyFill="1" applyBorder="1"/>
    <xf numFmtId="0" fontId="0" fillId="2" borderId="22" xfId="0" applyFill="1" applyBorder="1"/>
    <xf numFmtId="9" fontId="3" fillId="2" borderId="23" xfId="1" applyFont="1" applyFill="1" applyBorder="1"/>
    <xf numFmtId="9" fontId="3" fillId="2" borderId="24" xfId="1" applyFont="1" applyFill="1" applyBorder="1"/>
    <xf numFmtId="0" fontId="10" fillId="4" borderId="0" xfId="0" applyFont="1" applyFill="1" applyBorder="1" applyAlignment="1" applyProtection="1">
      <alignment horizontal="right"/>
    </xf>
    <xf numFmtId="0" fontId="9" fillId="4" borderId="0" xfId="0" applyFont="1" applyFill="1" applyBorder="1" applyProtection="1"/>
    <xf numFmtId="164" fontId="9" fillId="4" borderId="0" xfId="0" applyNumberFormat="1" applyFont="1" applyFill="1" applyBorder="1" applyProtection="1"/>
    <xf numFmtId="0" fontId="9" fillId="4" borderId="0" xfId="0" applyFont="1" applyFill="1" applyBorder="1" applyAlignment="1" applyProtection="1">
      <alignment horizontal="center"/>
    </xf>
    <xf numFmtId="0" fontId="10" fillId="4" borderId="20" xfId="0" applyFont="1" applyFill="1" applyBorder="1" applyAlignment="1" applyProtection="1">
      <alignment horizontal="right"/>
    </xf>
    <xf numFmtId="0" fontId="9" fillId="4" borderId="20" xfId="0" applyFont="1" applyFill="1" applyBorder="1" applyAlignment="1" applyProtection="1">
      <alignment horizontal="right"/>
    </xf>
    <xf numFmtId="0" fontId="9" fillId="4" borderId="20" xfId="0" applyFont="1" applyFill="1" applyBorder="1" applyAlignment="1" applyProtection="1">
      <alignment horizontal="center"/>
    </xf>
    <xf numFmtId="164" fontId="9" fillId="4" borderId="20" xfId="0" applyNumberFormat="1" applyFont="1" applyFill="1" applyBorder="1" applyProtection="1"/>
    <xf numFmtId="0" fontId="10" fillId="4" borderId="0" xfId="0" applyFont="1" applyFill="1" applyBorder="1" applyAlignment="1" applyProtection="1">
      <alignment horizontal="center"/>
    </xf>
    <xf numFmtId="0" fontId="10" fillId="4" borderId="0" xfId="0" applyFont="1" applyFill="1" applyBorder="1" applyAlignment="1" applyProtection="1">
      <alignment horizontal="left"/>
    </xf>
    <xf numFmtId="0" fontId="9" fillId="4" borderId="3" xfId="0" applyFont="1" applyFill="1" applyBorder="1" applyProtection="1"/>
    <xf numFmtId="0" fontId="9" fillId="4" borderId="16" xfId="0" applyFont="1" applyFill="1" applyBorder="1" applyAlignment="1" applyProtection="1">
      <alignment horizontal="center" vertical="top"/>
    </xf>
    <xf numFmtId="0" fontId="9" fillId="4" borderId="4" xfId="0" applyFont="1" applyFill="1" applyBorder="1" applyProtection="1"/>
    <xf numFmtId="0" fontId="9" fillId="4" borderId="18" xfId="0" applyFont="1" applyFill="1" applyBorder="1" applyProtection="1"/>
    <xf numFmtId="0" fontId="9" fillId="4" borderId="19" xfId="0" applyFont="1" applyFill="1" applyBorder="1" applyProtection="1"/>
    <xf numFmtId="0" fontId="10" fillId="5" borderId="0" xfId="0" applyFont="1" applyFill="1" applyBorder="1" applyAlignment="1" applyProtection="1">
      <alignment horizontal="right"/>
    </xf>
    <xf numFmtId="0" fontId="9" fillId="5" borderId="0" xfId="0" applyFont="1" applyFill="1" applyBorder="1" applyAlignment="1" applyProtection="1">
      <alignment horizontal="right"/>
    </xf>
    <xf numFmtId="0" fontId="9" fillId="5" borderId="0" xfId="0" applyFont="1" applyFill="1" applyBorder="1" applyProtection="1"/>
    <xf numFmtId="0" fontId="9" fillId="4" borderId="18" xfId="0" applyFont="1" applyFill="1" applyBorder="1" applyAlignment="1" applyProtection="1">
      <alignment horizontal="right"/>
    </xf>
    <xf numFmtId="166" fontId="9" fillId="4" borderId="0" xfId="0" applyNumberFormat="1" applyFont="1" applyFill="1" applyBorder="1" applyAlignment="1" applyProtection="1">
      <alignment horizontal="center"/>
      <protection locked="0"/>
    </xf>
    <xf numFmtId="165" fontId="9" fillId="4" borderId="0" xfId="0" applyNumberFormat="1" applyFont="1" applyFill="1" applyBorder="1" applyAlignment="1" applyProtection="1">
      <alignment horizontal="center"/>
    </xf>
    <xf numFmtId="0" fontId="9" fillId="4" borderId="18" xfId="0" applyFont="1" applyFill="1" applyBorder="1"/>
    <xf numFmtId="0" fontId="10" fillId="4" borderId="0" xfId="0" applyFont="1" applyFill="1" applyBorder="1" applyAlignment="1" applyProtection="1"/>
    <xf numFmtId="0" fontId="10" fillId="4" borderId="19" xfId="0" applyFont="1" applyFill="1" applyBorder="1" applyAlignment="1" applyProtection="1"/>
    <xf numFmtId="10" fontId="9" fillId="4" borderId="0" xfId="0" applyNumberFormat="1" applyFont="1" applyFill="1" applyBorder="1" applyAlignment="1" applyProtection="1">
      <alignment horizontal="center"/>
    </xf>
    <xf numFmtId="0" fontId="9" fillId="4" borderId="5" xfId="0" applyFont="1" applyFill="1" applyBorder="1" applyProtection="1"/>
    <xf numFmtId="0" fontId="9" fillId="4" borderId="20" xfId="0" applyFont="1" applyFill="1" applyBorder="1" applyProtection="1"/>
    <xf numFmtId="0" fontId="9" fillId="4" borderId="6" xfId="0" applyFont="1" applyFill="1" applyBorder="1" applyProtection="1"/>
    <xf numFmtId="1" fontId="0" fillId="2" borderId="25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0" fontId="4" fillId="5" borderId="25" xfId="0" applyFont="1" applyFill="1" applyBorder="1" applyAlignment="1">
      <alignment horizontal="center"/>
    </xf>
    <xf numFmtId="0" fontId="4" fillId="5" borderId="24" xfId="0" applyFont="1" applyFill="1" applyBorder="1" applyAlignment="1">
      <alignment horizontal="right"/>
    </xf>
    <xf numFmtId="169" fontId="0" fillId="6" borderId="10" xfId="0" applyNumberFormat="1" applyFill="1" applyBorder="1"/>
    <xf numFmtId="169" fontId="0" fillId="6" borderId="8" xfId="0" applyNumberFormat="1" applyFill="1" applyBorder="1"/>
    <xf numFmtId="168" fontId="0" fillId="6" borderId="24" xfId="0" applyNumberFormat="1" applyFill="1" applyBorder="1"/>
    <xf numFmtId="168" fontId="0" fillId="6" borderId="10" xfId="0" applyNumberFormat="1" applyFill="1" applyBorder="1"/>
    <xf numFmtId="168" fontId="0" fillId="6" borderId="8" xfId="0" applyNumberFormat="1" applyFill="1" applyBorder="1"/>
    <xf numFmtId="171" fontId="0" fillId="6" borderId="10" xfId="0" applyNumberFormat="1" applyFill="1" applyBorder="1"/>
    <xf numFmtId="0" fontId="0" fillId="6" borderId="26" xfId="0" applyFill="1" applyBorder="1"/>
    <xf numFmtId="0" fontId="0" fillId="6" borderId="14" xfId="0" applyFill="1" applyBorder="1"/>
    <xf numFmtId="0" fontId="0" fillId="6" borderId="15" xfId="0" applyFill="1" applyBorder="1"/>
    <xf numFmtId="0" fontId="0" fillId="0" borderId="27" xfId="0" applyFill="1" applyBorder="1"/>
    <xf numFmtId="169" fontId="0" fillId="0" borderId="28" xfId="0" applyNumberFormat="1" applyFill="1" applyBorder="1"/>
    <xf numFmtId="169" fontId="0" fillId="6" borderId="9" xfId="0" applyNumberFormat="1" applyFill="1" applyBorder="1"/>
    <xf numFmtId="0" fontId="0" fillId="0" borderId="29" xfId="0" applyFill="1" applyBorder="1"/>
    <xf numFmtId="171" fontId="0" fillId="0" borderId="30" xfId="0" applyNumberFormat="1" applyFill="1" applyBorder="1"/>
    <xf numFmtId="172" fontId="0" fillId="6" borderId="9" xfId="0" applyNumberFormat="1" applyFill="1" applyBorder="1"/>
    <xf numFmtId="10" fontId="0" fillId="2" borderId="9" xfId="0" applyNumberFormat="1" applyFill="1" applyBorder="1"/>
    <xf numFmtId="10" fontId="3" fillId="2" borderId="10" xfId="1" applyNumberFormat="1" applyFont="1" applyFill="1" applyBorder="1"/>
    <xf numFmtId="10" fontId="3" fillId="2" borderId="8" xfId="1" applyNumberFormat="1" applyFont="1" applyFill="1" applyBorder="1"/>
    <xf numFmtId="0" fontId="4" fillId="7" borderId="31" xfId="0" applyFont="1" applyFill="1" applyBorder="1"/>
    <xf numFmtId="9" fontId="4" fillId="7" borderId="32" xfId="0" applyNumberFormat="1" applyFont="1" applyFill="1" applyBorder="1"/>
    <xf numFmtId="164" fontId="5" fillId="4" borderId="0" xfId="0" applyNumberFormat="1" applyFont="1" applyFill="1" applyBorder="1" applyProtection="1"/>
    <xf numFmtId="164" fontId="11" fillId="4" borderId="0" xfId="0" applyNumberFormat="1" applyFont="1" applyFill="1" applyBorder="1" applyProtection="1"/>
    <xf numFmtId="0" fontId="9" fillId="8" borderId="0" xfId="0" applyFont="1" applyFill="1"/>
    <xf numFmtId="0" fontId="5" fillId="8" borderId="0" xfId="0" applyFont="1" applyFill="1" applyProtection="1">
      <protection locked="0"/>
    </xf>
    <xf numFmtId="0" fontId="0" fillId="0" borderId="0" xfId="0" applyFill="1" applyBorder="1"/>
    <xf numFmtId="0" fontId="6" fillId="0" borderId="0" xfId="0" applyFont="1" applyFill="1" applyBorder="1" applyAlignment="1">
      <alignment horizontal="center"/>
    </xf>
    <xf numFmtId="9" fontId="7" fillId="0" borderId="0" xfId="0" applyNumberFormat="1" applyFont="1" applyFill="1" applyBorder="1" applyAlignment="1" applyProtection="1">
      <alignment vertical="center" wrapText="1"/>
      <protection locked="0"/>
    </xf>
    <xf numFmtId="0" fontId="0" fillId="2" borderId="9" xfId="0" applyFill="1" applyBorder="1"/>
    <xf numFmtId="0" fontId="0" fillId="2" borderId="10" xfId="0" applyFill="1" applyBorder="1"/>
    <xf numFmtId="0" fontId="0" fillId="2" borderId="8" xfId="0" applyFill="1" applyBorder="1"/>
    <xf numFmtId="0" fontId="12" fillId="4" borderId="0" xfId="0" applyFont="1" applyFill="1" applyBorder="1" applyAlignment="1" applyProtection="1">
      <alignment vertical="top" wrapText="1"/>
    </xf>
    <xf numFmtId="0" fontId="0" fillId="2" borderId="33" xfId="0" applyFill="1" applyBorder="1"/>
    <xf numFmtId="0" fontId="6" fillId="4" borderId="11" xfId="0" applyFont="1" applyFill="1" applyBorder="1" applyAlignment="1">
      <alignment horizontal="center"/>
    </xf>
    <xf numFmtId="0" fontId="9" fillId="4" borderId="5" xfId="0" applyFont="1" applyFill="1" applyBorder="1"/>
    <xf numFmtId="0" fontId="9" fillId="4" borderId="20" xfId="0" applyFont="1" applyFill="1" applyBorder="1"/>
    <xf numFmtId="0" fontId="9" fillId="4" borderId="6" xfId="0" applyFont="1" applyFill="1" applyBorder="1"/>
    <xf numFmtId="0" fontId="9" fillId="0" borderId="33" xfId="0" applyFont="1" applyFill="1" applyBorder="1" applyAlignment="1" applyProtection="1">
      <alignment horizontal="center"/>
      <protection locked="0"/>
    </xf>
    <xf numFmtId="167" fontId="9" fillId="8" borderId="33" xfId="0" applyNumberFormat="1" applyFont="1" applyFill="1" applyBorder="1" applyAlignment="1" applyProtection="1">
      <alignment horizontal="center"/>
      <protection locked="0"/>
    </xf>
    <xf numFmtId="166" fontId="9" fillId="8" borderId="33" xfId="0" applyNumberFormat="1" applyFont="1" applyFill="1" applyBorder="1" applyAlignment="1" applyProtection="1">
      <alignment horizontal="center"/>
      <protection locked="0"/>
    </xf>
    <xf numFmtId="166" fontId="9" fillId="0" borderId="33" xfId="0" applyNumberFormat="1" applyFont="1" applyFill="1" applyBorder="1" applyAlignment="1" applyProtection="1">
      <alignment horizontal="center"/>
      <protection locked="0"/>
    </xf>
    <xf numFmtId="167" fontId="9" fillId="7" borderId="33" xfId="0" applyNumberFormat="1" applyFont="1" applyFill="1" applyBorder="1" applyAlignment="1" applyProtection="1">
      <alignment horizontal="center"/>
    </xf>
    <xf numFmtId="166" fontId="9" fillId="7" borderId="33" xfId="0" applyNumberFormat="1" applyFont="1" applyFill="1" applyBorder="1" applyAlignment="1" applyProtection="1">
      <alignment horizontal="center"/>
    </xf>
    <xf numFmtId="0" fontId="12" fillId="4" borderId="0" xfId="0" applyFont="1" applyFill="1" applyBorder="1" applyAlignment="1" applyProtection="1"/>
    <xf numFmtId="0" fontId="0" fillId="4" borderId="31" xfId="0" applyFill="1" applyBorder="1"/>
    <xf numFmtId="169" fontId="0" fillId="6" borderId="32" xfId="0" applyNumberFormat="1" applyFill="1" applyBorder="1"/>
    <xf numFmtId="0" fontId="9" fillId="8" borderId="0" xfId="0" applyFont="1" applyFill="1" applyBorder="1"/>
    <xf numFmtId="0" fontId="0" fillId="0" borderId="0" xfId="0" applyAlignment="1"/>
    <xf numFmtId="172" fontId="0" fillId="6" borderId="24" xfId="0" applyNumberFormat="1" applyFill="1" applyBorder="1"/>
    <xf numFmtId="172" fontId="0" fillId="2" borderId="8" xfId="0" applyNumberFormat="1" applyFill="1" applyBorder="1"/>
    <xf numFmtId="0" fontId="12" fillId="4" borderId="18" xfId="0" applyFont="1" applyFill="1" applyBorder="1" applyAlignment="1" applyProtection="1">
      <alignment horizontal="left" indent="1"/>
    </xf>
    <xf numFmtId="0" fontId="12" fillId="4" borderId="0" xfId="0" applyFont="1" applyFill="1" applyBorder="1" applyAlignment="1" applyProtection="1">
      <alignment horizontal="left" indent="1"/>
    </xf>
    <xf numFmtId="0" fontId="12" fillId="4" borderId="19" xfId="0" applyFont="1" applyFill="1" applyBorder="1" applyAlignment="1" applyProtection="1">
      <alignment horizontal="left" indent="1"/>
    </xf>
    <xf numFmtId="40" fontId="1" fillId="8" borderId="0" xfId="0" applyNumberFormat="1" applyFont="1" applyFill="1" applyBorder="1" applyAlignment="1" applyProtection="1">
      <alignment horizontal="center"/>
    </xf>
    <xf numFmtId="40" fontId="2" fillId="8" borderId="0" xfId="0" applyNumberFormat="1" applyFont="1" applyFill="1" applyBorder="1" applyAlignment="1" applyProtection="1">
      <alignment horizontal="center"/>
    </xf>
    <xf numFmtId="40" fontId="13" fillId="8" borderId="0" xfId="0" applyNumberFormat="1" applyFont="1" applyFill="1" applyBorder="1" applyAlignment="1" applyProtection="1">
      <alignment horizontal="center"/>
    </xf>
    <xf numFmtId="0" fontId="12" fillId="8" borderId="0" xfId="0" applyFont="1" applyFill="1" applyAlignment="1" applyProtection="1">
      <alignment horizontal="center"/>
    </xf>
    <xf numFmtId="0" fontId="12" fillId="4" borderId="20" xfId="0" applyFont="1" applyFill="1" applyBorder="1" applyAlignment="1" applyProtection="1">
      <alignment horizontal="center" vertical="center" wrapText="1"/>
    </xf>
    <xf numFmtId="0" fontId="10" fillId="4" borderId="3" xfId="0" applyFont="1" applyFill="1" applyBorder="1" applyAlignment="1">
      <alignment horizontal="center"/>
    </xf>
    <xf numFmtId="0" fontId="10" fillId="4" borderId="16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5" borderId="0" xfId="0" applyFont="1" applyFill="1" applyBorder="1" applyAlignment="1" applyProtection="1">
      <alignment horizontal="center"/>
    </xf>
    <xf numFmtId="0" fontId="10" fillId="8" borderId="33" xfId="0" applyFont="1" applyFill="1" applyBorder="1" applyAlignment="1" applyProtection="1">
      <alignment horizontal="center"/>
      <protection locked="0"/>
    </xf>
    <xf numFmtId="166" fontId="10" fillId="7" borderId="0" xfId="0" applyNumberFormat="1" applyFont="1" applyFill="1" applyBorder="1" applyAlignment="1" applyProtection="1">
      <alignment horizontal="center" vertical="center" wrapText="1"/>
    </xf>
    <xf numFmtId="0" fontId="10" fillId="4" borderId="0" xfId="0" applyFont="1" applyFill="1" applyBorder="1" applyAlignment="1" applyProtection="1">
      <alignment horizontal="center" vertical="center"/>
    </xf>
    <xf numFmtId="0" fontId="10" fillId="4" borderId="18" xfId="0" applyFont="1" applyFill="1" applyBorder="1" applyAlignment="1" applyProtection="1">
      <alignment horizontal="left" vertical="top" wrapText="1" indent="1"/>
    </xf>
    <xf numFmtId="0" fontId="10" fillId="4" borderId="0" xfId="0" applyFont="1" applyFill="1" applyBorder="1" applyAlignment="1" applyProtection="1">
      <alignment horizontal="left" vertical="top" wrapText="1" indent="1"/>
    </xf>
    <xf numFmtId="0" fontId="10" fillId="4" borderId="19" xfId="0" applyFont="1" applyFill="1" applyBorder="1" applyAlignment="1" applyProtection="1">
      <alignment horizontal="left" vertical="top" wrapText="1" indent="1"/>
    </xf>
    <xf numFmtId="0" fontId="0" fillId="2" borderId="40" xfId="0" applyFill="1" applyBorder="1" applyAlignment="1">
      <alignment horizontal="left" wrapText="1"/>
    </xf>
    <xf numFmtId="0" fontId="0" fillId="2" borderId="42" xfId="0" applyFill="1" applyBorder="1" applyAlignment="1">
      <alignment horizontal="left" wrapText="1"/>
    </xf>
    <xf numFmtId="0" fontId="0" fillId="2" borderId="41" xfId="0" applyFill="1" applyBorder="1" applyAlignment="1">
      <alignment horizontal="left" wrapText="1"/>
    </xf>
    <xf numFmtId="0" fontId="6" fillId="5" borderId="31" xfId="0" applyFont="1" applyFill="1" applyBorder="1" applyAlignment="1">
      <alignment horizontal="center"/>
    </xf>
    <xf numFmtId="0" fontId="6" fillId="5" borderId="32" xfId="0" applyFont="1" applyFill="1" applyBorder="1" applyAlignment="1">
      <alignment horizontal="center"/>
    </xf>
    <xf numFmtId="0" fontId="0" fillId="2" borderId="33" xfId="0" applyFill="1" applyBorder="1" applyAlignment="1">
      <alignment horizontal="left" vertical="top" wrapText="1"/>
    </xf>
    <xf numFmtId="0" fontId="6" fillId="5" borderId="37" xfId="0" applyFont="1" applyFill="1" applyBorder="1" applyAlignment="1">
      <alignment horizontal="center"/>
    </xf>
    <xf numFmtId="0" fontId="6" fillId="5" borderId="38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 vertical="center" textRotation="255"/>
    </xf>
    <xf numFmtId="0" fontId="6" fillId="2" borderId="1" xfId="0" applyFont="1" applyFill="1" applyBorder="1" applyAlignment="1">
      <alignment horizontal="center" vertical="center" textRotation="255"/>
    </xf>
    <xf numFmtId="0" fontId="6" fillId="2" borderId="2" xfId="0" applyFont="1" applyFill="1" applyBorder="1" applyAlignment="1">
      <alignment horizontal="center" vertical="center" textRotation="255"/>
    </xf>
    <xf numFmtId="0" fontId="6" fillId="2" borderId="21" xfId="0" applyFont="1" applyFill="1" applyBorder="1" applyAlignment="1">
      <alignment horizontal="center"/>
    </xf>
    <xf numFmtId="0" fontId="6" fillId="2" borderId="39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5" borderId="34" xfId="0" applyFont="1" applyFill="1" applyBorder="1" applyAlignment="1">
      <alignment horizontal="center"/>
    </xf>
    <xf numFmtId="0" fontId="6" fillId="5" borderId="35" xfId="0" applyFont="1" applyFill="1" applyBorder="1" applyAlignment="1">
      <alignment horizontal="center"/>
    </xf>
    <xf numFmtId="0" fontId="6" fillId="5" borderId="36" xfId="0" applyFont="1" applyFill="1" applyBorder="1" applyAlignment="1">
      <alignment horizontal="center"/>
    </xf>
  </cellXfs>
  <cellStyles count="2">
    <cellStyle name="Prozent" xfId="1" builtinId="5"/>
    <cellStyle name="Standard" xfId="0" builtinId="0"/>
  </cellStyles>
  <dxfs count="7">
    <dxf>
      <font>
        <b/>
        <i val="0"/>
        <color rgb="FFFF0000"/>
      </font>
      <fill>
        <patternFill>
          <bgColor theme="3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3499862666707357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7C80"/>
      </font>
      <fill>
        <patternFill>
          <bgColor rgb="FFFF7C80"/>
        </patternFill>
      </fill>
    </dxf>
    <dxf>
      <font>
        <b/>
        <i val="0"/>
        <color rgb="FFFF0000"/>
      </font>
    </dxf>
    <dxf>
      <fill>
        <patternFill>
          <bgColor rgb="FFFF7C80"/>
        </patternFill>
      </fill>
    </dxf>
    <dxf>
      <font>
        <b/>
        <i val="0"/>
        <color rgb="FFFF0000"/>
      </font>
      <fill>
        <patternFill>
          <bgColor theme="3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/>
  <colors>
    <mruColors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828675</xdr:colOff>
      <xdr:row>6</xdr:row>
      <xdr:rowOff>47625</xdr:rowOff>
    </xdr:from>
    <xdr:to>
      <xdr:col>6</xdr:col>
      <xdr:colOff>1066800</xdr:colOff>
      <xdr:row>7</xdr:row>
      <xdr:rowOff>104775</xdr:rowOff>
    </xdr:to>
    <xdr:sp macro="" textlink="">
      <xdr:nvSpPr>
        <xdr:cNvPr id="7" name="Pfeil nach unten 6"/>
        <xdr:cNvSpPr/>
      </xdr:nvSpPr>
      <xdr:spPr>
        <a:xfrm>
          <a:off x="7010400" y="1257300"/>
          <a:ext cx="238125" cy="2667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AT"/>
        </a:p>
      </xdr:txBody>
    </xdr:sp>
    <xdr:clientData/>
  </xdr:twoCellAnchor>
  <xdr:twoCellAnchor editAs="oneCell">
    <xdr:from>
      <xdr:col>0</xdr:col>
      <xdr:colOff>142875</xdr:colOff>
      <xdr:row>1</xdr:row>
      <xdr:rowOff>95250</xdr:rowOff>
    </xdr:from>
    <xdr:to>
      <xdr:col>2</xdr:col>
      <xdr:colOff>914400</xdr:colOff>
      <xdr:row>3</xdr:row>
      <xdr:rowOff>123825</xdr:rowOff>
    </xdr:to>
    <xdr:pic>
      <xdr:nvPicPr>
        <xdr:cNvPr id="4382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85750"/>
          <a:ext cx="20383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BH180"/>
  <sheetViews>
    <sheetView showRowColHeaders="0" tabSelected="1" zoomScaleNormal="100" workbookViewId="0">
      <selection activeCell="G9" sqref="G9"/>
    </sheetView>
  </sheetViews>
  <sheetFormatPr baseColWidth="10" defaultRowHeight="15" x14ac:dyDescent="0.25"/>
  <cols>
    <col min="1" max="1" width="11.28515625" style="96" customWidth="1"/>
    <col min="2" max="2" width="7.7109375" style="22" customWidth="1"/>
    <col min="3" max="3" width="35.140625" style="22" customWidth="1"/>
    <col min="4" max="4" width="1.42578125" style="22" customWidth="1"/>
    <col min="5" max="5" width="35.7109375" style="22" bestFit="1" customWidth="1"/>
    <col min="6" max="6" width="1.42578125" style="22" customWidth="1"/>
    <col min="7" max="7" width="27.85546875" style="22" customWidth="1"/>
    <col min="8" max="8" width="5.7109375" style="22" customWidth="1"/>
    <col min="9" max="9" width="7.7109375" style="22" customWidth="1"/>
    <col min="10" max="60" width="11.42578125" style="96"/>
    <col min="61" max="16384" width="11.42578125" style="22"/>
  </cols>
  <sheetData>
    <row r="1" spans="2:9" s="96" customFormat="1" ht="9.75" customHeight="1" x14ac:dyDescent="0.25"/>
    <row r="2" spans="2:9" s="96" customFormat="1" ht="30" x14ac:dyDescent="0.4">
      <c r="B2" s="126" t="s">
        <v>7</v>
      </c>
      <c r="C2" s="126"/>
      <c r="D2" s="126"/>
      <c r="E2" s="126"/>
      <c r="F2" s="126"/>
      <c r="G2" s="126"/>
      <c r="H2" s="126"/>
      <c r="I2" s="126"/>
    </row>
    <row r="3" spans="2:9" s="96" customFormat="1" ht="18" x14ac:dyDescent="0.25">
      <c r="B3" s="127" t="s">
        <v>72</v>
      </c>
      <c r="C3" s="127"/>
      <c r="D3" s="127"/>
      <c r="E3" s="127"/>
      <c r="F3" s="127"/>
      <c r="G3" s="127"/>
      <c r="H3" s="127"/>
      <c r="I3" s="127"/>
    </row>
    <row r="4" spans="2:9" s="96" customFormat="1" x14ac:dyDescent="0.25">
      <c r="B4" s="128" t="s">
        <v>5</v>
      </c>
      <c r="C4" s="128"/>
      <c r="D4" s="128"/>
      <c r="E4" s="128"/>
      <c r="F4" s="128"/>
      <c r="G4" s="128"/>
      <c r="H4" s="128"/>
      <c r="I4" s="128"/>
    </row>
    <row r="5" spans="2:9" s="96" customFormat="1" ht="6" customHeight="1" thickBot="1" x14ac:dyDescent="0.3">
      <c r="B5" s="97"/>
      <c r="C5" s="129"/>
      <c r="D5" s="129"/>
      <c r="E5" s="129"/>
      <c r="F5" s="129"/>
      <c r="G5" s="129"/>
      <c r="H5" s="129"/>
      <c r="I5" s="97"/>
    </row>
    <row r="6" spans="2:9" ht="16.5" customHeight="1" x14ac:dyDescent="0.25">
      <c r="B6" s="51"/>
      <c r="C6" s="23"/>
      <c r="D6" s="23"/>
      <c r="E6" s="24"/>
      <c r="F6" s="24"/>
      <c r="G6" s="52" t="s">
        <v>4</v>
      </c>
      <c r="H6" s="25"/>
      <c r="I6" s="53"/>
    </row>
    <row r="7" spans="2:9" ht="16.5" customHeight="1" x14ac:dyDescent="0.25">
      <c r="B7" s="54"/>
      <c r="C7" s="41"/>
      <c r="D7" s="41"/>
      <c r="E7" s="42"/>
      <c r="F7" s="42"/>
      <c r="G7" s="44"/>
      <c r="H7" s="43"/>
      <c r="I7" s="55"/>
    </row>
    <row r="8" spans="2:9" ht="16.5" customHeight="1" x14ac:dyDescent="0.25">
      <c r="B8" s="54"/>
      <c r="C8" s="41"/>
      <c r="D8" s="41"/>
      <c r="E8" s="42"/>
      <c r="F8" s="42"/>
      <c r="G8" s="42"/>
      <c r="H8" s="43"/>
      <c r="I8" s="55"/>
    </row>
    <row r="9" spans="2:9" ht="16.5" customHeight="1" x14ac:dyDescent="0.25">
      <c r="B9" s="54"/>
      <c r="C9" s="56" t="s">
        <v>14</v>
      </c>
      <c r="D9" s="56"/>
      <c r="E9" s="57" t="s">
        <v>2</v>
      </c>
      <c r="F9" s="58"/>
      <c r="G9" s="110"/>
      <c r="H9" s="43"/>
      <c r="I9" s="55"/>
    </row>
    <row r="10" spans="2:9" ht="16.5" customHeight="1" x14ac:dyDescent="0.25">
      <c r="B10" s="54"/>
      <c r="C10" s="41"/>
      <c r="D10" s="41"/>
      <c r="E10" s="42"/>
      <c r="F10" s="42"/>
      <c r="G10" s="44"/>
      <c r="H10" s="43"/>
      <c r="I10" s="55"/>
    </row>
    <row r="11" spans="2:9" ht="16.5" customHeight="1" x14ac:dyDescent="0.25">
      <c r="B11" s="54"/>
      <c r="C11" s="56" t="s">
        <v>15</v>
      </c>
      <c r="D11" s="56"/>
      <c r="E11" s="57" t="s">
        <v>1</v>
      </c>
      <c r="F11" s="58"/>
      <c r="G11" s="111"/>
      <c r="H11" s="43"/>
      <c r="I11" s="55"/>
    </row>
    <row r="12" spans="2:9" ht="16.5" customHeight="1" x14ac:dyDescent="0.25">
      <c r="B12" s="54"/>
      <c r="C12" s="116"/>
      <c r="D12" s="116"/>
      <c r="E12" s="116"/>
      <c r="F12" s="116"/>
      <c r="G12" s="116"/>
      <c r="H12" s="43"/>
      <c r="I12" s="55"/>
    </row>
    <row r="13" spans="2:9" ht="16.5" customHeight="1" x14ac:dyDescent="0.25">
      <c r="B13" s="59"/>
      <c r="C13" s="56" t="s">
        <v>6</v>
      </c>
      <c r="D13" s="56"/>
      <c r="E13" s="57" t="s">
        <v>0</v>
      </c>
      <c r="F13" s="57"/>
      <c r="G13" s="112"/>
      <c r="H13" s="43"/>
      <c r="I13" s="55"/>
    </row>
    <row r="14" spans="2:9" ht="16.5" customHeight="1" x14ac:dyDescent="0.25">
      <c r="B14" s="59"/>
      <c r="C14" s="41"/>
      <c r="D14" s="41"/>
      <c r="E14" s="26"/>
      <c r="F14" s="26"/>
      <c r="G14" s="44"/>
      <c r="H14" s="43"/>
      <c r="I14" s="55"/>
    </row>
    <row r="15" spans="2:9" ht="16.5" customHeight="1" x14ac:dyDescent="0.25">
      <c r="B15" s="59"/>
      <c r="C15" s="56" t="s">
        <v>51</v>
      </c>
      <c r="D15" s="56"/>
      <c r="E15" s="57" t="s">
        <v>52</v>
      </c>
      <c r="F15" s="57"/>
      <c r="G15" s="113"/>
      <c r="H15" s="43"/>
      <c r="I15" s="55"/>
    </row>
    <row r="16" spans="2:9" ht="16.5" customHeight="1" x14ac:dyDescent="0.25">
      <c r="B16" s="59"/>
      <c r="C16" s="41"/>
      <c r="D16" s="41"/>
      <c r="E16" s="26"/>
      <c r="F16" s="26"/>
      <c r="G16" s="60"/>
      <c r="H16" s="43"/>
      <c r="I16" s="55"/>
    </row>
    <row r="17" spans="2:9" ht="16.5" customHeight="1" x14ac:dyDescent="0.25">
      <c r="B17" s="59"/>
      <c r="C17" s="56" t="s">
        <v>56</v>
      </c>
      <c r="D17" s="56"/>
      <c r="E17" s="57" t="str">
        <f>IF(HHAnzahl&gt;1,"Ja /Nein","Kein Alleinerzieherbonus möglich")</f>
        <v>Kein Alleinerzieherbonus möglich</v>
      </c>
      <c r="F17" s="57"/>
      <c r="G17" s="113"/>
      <c r="H17" s="43"/>
      <c r="I17" s="55"/>
    </row>
    <row r="18" spans="2:9" ht="16.5" customHeight="1" x14ac:dyDescent="0.25">
      <c r="B18" s="59"/>
      <c r="C18" s="41"/>
      <c r="D18" s="41"/>
      <c r="E18" s="26"/>
      <c r="F18" s="26"/>
      <c r="G18" s="61"/>
      <c r="H18" s="43"/>
      <c r="I18" s="55"/>
    </row>
    <row r="19" spans="2:9" ht="16.5" customHeight="1" x14ac:dyDescent="0.25">
      <c r="B19" s="62"/>
      <c r="C19" s="134" t="s">
        <v>44</v>
      </c>
      <c r="D19" s="134"/>
      <c r="E19" s="134"/>
      <c r="F19" s="134"/>
      <c r="G19" s="134"/>
      <c r="H19" s="63"/>
      <c r="I19" s="64"/>
    </row>
    <row r="20" spans="2:9" ht="5.25" customHeight="1" x14ac:dyDescent="0.25">
      <c r="B20" s="62"/>
      <c r="C20" s="49"/>
      <c r="D20" s="49"/>
      <c r="E20" s="49"/>
      <c r="F20" s="49"/>
      <c r="G20" s="49"/>
      <c r="H20" s="63"/>
      <c r="I20" s="64"/>
    </row>
    <row r="21" spans="2:9" x14ac:dyDescent="0.25">
      <c r="B21" s="62"/>
      <c r="C21" s="135"/>
      <c r="D21" s="135"/>
      <c r="E21" s="135"/>
      <c r="F21" s="135"/>
      <c r="G21" s="135"/>
      <c r="H21" s="63"/>
      <c r="I21" s="64"/>
    </row>
    <row r="22" spans="2:9" ht="15.75" thickBot="1" x14ac:dyDescent="0.3">
      <c r="B22" s="54"/>
      <c r="C22" s="45"/>
      <c r="D22" s="45"/>
      <c r="E22" s="46"/>
      <c r="F22" s="46"/>
      <c r="G22" s="47"/>
      <c r="H22" s="48"/>
      <c r="I22" s="55"/>
    </row>
    <row r="23" spans="2:9" ht="5.25" customHeight="1" x14ac:dyDescent="0.25">
      <c r="B23" s="54"/>
      <c r="C23" s="41"/>
      <c r="D23" s="41"/>
      <c r="E23" s="26"/>
      <c r="F23" s="26"/>
      <c r="G23" s="44"/>
      <c r="H23" s="43"/>
      <c r="I23" s="55"/>
    </row>
    <row r="24" spans="2:9" ht="15" customHeight="1" x14ac:dyDescent="0.25">
      <c r="B24" s="54"/>
      <c r="C24" s="50"/>
      <c r="D24" s="41"/>
      <c r="E24" s="26"/>
      <c r="F24" s="26"/>
      <c r="G24" s="49" t="s">
        <v>9</v>
      </c>
      <c r="H24" s="43"/>
      <c r="I24" s="55"/>
    </row>
    <row r="25" spans="2:9" ht="5.25" customHeight="1" x14ac:dyDescent="0.25">
      <c r="B25" s="54"/>
      <c r="C25" s="41"/>
      <c r="D25" s="41"/>
      <c r="E25" s="26"/>
      <c r="F25" s="26"/>
      <c r="G25" s="49"/>
      <c r="H25" s="43"/>
      <c r="I25" s="55"/>
    </row>
    <row r="26" spans="2:9" ht="15" customHeight="1" x14ac:dyDescent="0.25">
      <c r="B26" s="54"/>
      <c r="C26" s="104"/>
      <c r="D26" s="41"/>
      <c r="E26" s="26" t="str">
        <f>IF(Wohnnutzfläche="","",IFERROR(IF(Wohnnutzfläche&lt;=VLOOKUP(HHAnzahl,AnrechNutzfläche,2),Nutzfläche,VLOOKUP(HHAnzahl,NutzflächeText,2)),""))</f>
        <v/>
      </c>
      <c r="F26" s="42"/>
      <c r="G26" s="114" t="str">
        <f>IFERROR(IF(Wohnnutzfläche="","",IF(Wohnnutzfläche&gt;NutzflächeAnrech,NutzflächeAnrech,Wohnnutzfläche)),"")</f>
        <v/>
      </c>
      <c r="H26" s="95"/>
      <c r="I26" s="55"/>
    </row>
    <row r="27" spans="2:9" ht="5.25" customHeight="1" x14ac:dyDescent="0.25">
      <c r="B27" s="54"/>
      <c r="C27" s="104"/>
      <c r="D27" s="41"/>
      <c r="E27" s="26"/>
      <c r="F27" s="42"/>
      <c r="G27" s="65"/>
      <c r="H27" s="43"/>
      <c r="I27" s="55"/>
    </row>
    <row r="28" spans="2:9" x14ac:dyDescent="0.25">
      <c r="B28" s="54"/>
      <c r="C28" s="104"/>
      <c r="D28" s="41"/>
      <c r="E28" s="26" t="str">
        <f>IF(OR(Wohnnutzfläche="",Aufwände=""),"",IF(QuadratAnrech=MaxAnrechenbar,TextMaxQuadpreis,TextQuadPreis))</f>
        <v/>
      </c>
      <c r="F28" s="42"/>
      <c r="G28" s="115" t="str">
        <f>IF(OR(Aufwände=0,Aufwände="",Wohnnutzfläche=""),"",IFERROR(ROUND(IF(Aufwände/Wohnnutzfläche+Betriebskostenzuschlag&gt;MaxAnrechenbar,MaxAnrechenbar,Aufwände/Wohnnutzfläche+Betriebskostenzuschlag),2),""))</f>
        <v/>
      </c>
      <c r="H28" s="43"/>
      <c r="I28" s="55"/>
    </row>
    <row r="29" spans="2:9" ht="5.25" customHeight="1" x14ac:dyDescent="0.25">
      <c r="B29" s="54"/>
      <c r="C29" s="104"/>
      <c r="D29" s="41"/>
      <c r="E29" s="26"/>
      <c r="F29" s="42"/>
      <c r="G29" s="65"/>
      <c r="H29" s="43"/>
      <c r="I29" s="55"/>
    </row>
    <row r="30" spans="2:9" x14ac:dyDescent="0.25">
      <c r="B30" s="54"/>
      <c r="C30" s="104"/>
      <c r="D30" s="41"/>
      <c r="E30" s="26" t="str">
        <f>IF(AufwandAnrech="","",TextWohnAnrech)</f>
        <v/>
      </c>
      <c r="F30" s="42"/>
      <c r="G30" s="115" t="str">
        <f>IFERROR(NutzAnrechenbar*QuadratAnrech,"")</f>
        <v/>
      </c>
      <c r="H30" s="94"/>
      <c r="I30" s="55"/>
    </row>
    <row r="31" spans="2:9" ht="5.25" customHeight="1" x14ac:dyDescent="0.25">
      <c r="B31" s="54"/>
      <c r="C31" s="104"/>
      <c r="D31" s="41"/>
      <c r="E31" s="26"/>
      <c r="F31" s="42"/>
      <c r="G31" s="44"/>
      <c r="H31" s="43"/>
      <c r="I31" s="55"/>
    </row>
    <row r="32" spans="2:9" x14ac:dyDescent="0.25">
      <c r="B32" s="54"/>
      <c r="C32" s="104"/>
      <c r="D32" s="41"/>
      <c r="E32" s="26" t="str">
        <f>IF(OR(HHAnzahl="",Einkommen=""),"",IF(AufwandZumutbar=10000,ZumutNichtBerech,TextWohnZumutbar))</f>
        <v/>
      </c>
      <c r="F32" s="42"/>
      <c r="G32" s="115" t="str">
        <f>IF(Zumutbar&gt;35%,10000,IF(HHAnzahl="","",IF(Einkommen="","",Einkommen*Zumutbar)))</f>
        <v/>
      </c>
      <c r="H32" s="43"/>
      <c r="I32" s="55"/>
    </row>
    <row r="33" spans="2:9" ht="5.25" customHeight="1" thickBot="1" x14ac:dyDescent="0.3">
      <c r="B33" s="54"/>
      <c r="C33" s="45"/>
      <c r="D33" s="45"/>
      <c r="E33" s="46"/>
      <c r="F33" s="67"/>
      <c r="G33" s="67"/>
      <c r="H33" s="48"/>
      <c r="I33" s="55"/>
    </row>
    <row r="34" spans="2:9" ht="5.25" customHeight="1" x14ac:dyDescent="0.25">
      <c r="B34" s="54"/>
      <c r="C34" s="41"/>
      <c r="D34" s="41"/>
      <c r="E34" s="26"/>
      <c r="F34" s="42"/>
      <c r="G34" s="42"/>
      <c r="H34" s="43"/>
      <c r="I34" s="55"/>
    </row>
    <row r="35" spans="2:9" ht="15.75" customHeight="1" x14ac:dyDescent="0.25">
      <c r="B35" s="54"/>
      <c r="C35" s="41"/>
      <c r="D35" s="41"/>
      <c r="E35" s="137" t="str">
        <f>IFERROR(IF(OR(AufwandAnrech-AufwandZumutbar&lt;0,Wohnnutzfläche&lt;Mindestgröße),"",FördAnsprBeträgt),"")</f>
        <v/>
      </c>
      <c r="F35" s="26"/>
      <c r="G35" s="136" t="str">
        <f>IFERROR(IF(AND(AufwandAnrech-AufwandZumutbar&lt;MinWBH,AufwandAnrech-AufwandZumutbar&gt;0),AnsruchUnter7,IF(AND(Wohnnutzfläche&lt;Mindestgröße,Wohnnutzfläche&gt;0.01),KeineWBHmöglich,IF(AufwandAnrech-AufwandZumutbar&lt;=0,KeineWBHmöglich,AufwandAnrech-AufwandZumutbar))),IF(AND(HHAnzahl="",Wohnnutzfläche="",Einkommen="",Aufwände=""),"",KeineBerechMöglich))</f>
        <v/>
      </c>
      <c r="H35" s="43"/>
      <c r="I35" s="55"/>
    </row>
    <row r="36" spans="2:9" ht="15.75" customHeight="1" x14ac:dyDescent="0.25">
      <c r="B36" s="54"/>
      <c r="C36" s="41"/>
      <c r="D36" s="41"/>
      <c r="E36" s="137"/>
      <c r="F36" s="26"/>
      <c r="G36" s="136"/>
      <c r="H36" s="43"/>
      <c r="I36" s="55"/>
    </row>
    <row r="37" spans="2:9" ht="36" customHeight="1" thickBot="1" x14ac:dyDescent="0.3">
      <c r="B37" s="66"/>
      <c r="C37" s="130" t="str">
        <f>IFERROR(IF(AufwandZumutbar=10000,Maximaleinkommen,IF(AND(AufwandAnrech-AufwandZumutbar&lt;0,AufwandZumutbar&lt;10000),WohnÜbersteigt,IF(Förderungsanspruch=AnsruchUnter7,Unter7Nicht,""))),"")</f>
        <v/>
      </c>
      <c r="D37" s="130"/>
      <c r="E37" s="130"/>
      <c r="F37" s="130"/>
      <c r="G37" s="130"/>
      <c r="H37" s="48"/>
      <c r="I37" s="68"/>
    </row>
    <row r="38" spans="2:9" s="96" customFormat="1" x14ac:dyDescent="0.25">
      <c r="B38" s="131" t="s">
        <v>67</v>
      </c>
      <c r="C38" s="132"/>
      <c r="D38" s="132"/>
      <c r="E38" s="132"/>
      <c r="F38" s="132"/>
      <c r="G38" s="132"/>
      <c r="H38" s="132"/>
      <c r="I38" s="133"/>
    </row>
    <row r="39" spans="2:9" s="96" customFormat="1" x14ac:dyDescent="0.25">
      <c r="B39" s="138" t="str">
        <f>AllText</f>
        <v>Die Angemessenheit der Miete wird durch die Förderstelle des Landes geprüft (Auskünfte über die Richtwerte bei der Wohnsitzgemeinde). Der ausgefüllte Antrag mit den erforderlichen Unterlagen ist beim Wohnsitzgemeindeamt abzugeben.</v>
      </c>
      <c r="C39" s="139"/>
      <c r="D39" s="139"/>
      <c r="E39" s="139"/>
      <c r="F39" s="139"/>
      <c r="G39" s="139"/>
      <c r="H39" s="139"/>
      <c r="I39" s="140"/>
    </row>
    <row r="40" spans="2:9" s="96" customFormat="1" x14ac:dyDescent="0.25">
      <c r="B40" s="138"/>
      <c r="C40" s="139"/>
      <c r="D40" s="139"/>
      <c r="E40" s="139"/>
      <c r="F40" s="139"/>
      <c r="G40" s="139"/>
      <c r="H40" s="139"/>
      <c r="I40" s="140"/>
    </row>
    <row r="41" spans="2:9" s="96" customFormat="1" x14ac:dyDescent="0.25">
      <c r="B41" s="123" t="str">
        <f>IF(AND(Wohnnutzfläche&lt;Mindestgröße,Wohnnutzfläche&gt;0),Unter25,"")</f>
        <v/>
      </c>
      <c r="C41" s="124"/>
      <c r="D41" s="124"/>
      <c r="E41" s="124"/>
      <c r="F41" s="124"/>
      <c r="G41" s="124"/>
      <c r="H41" s="124"/>
      <c r="I41" s="125"/>
    </row>
    <row r="42" spans="2:9" s="96" customFormat="1" ht="15.75" thickBot="1" x14ac:dyDescent="0.3">
      <c r="B42" s="107"/>
      <c r="C42" s="108"/>
      <c r="D42" s="108"/>
      <c r="E42" s="108"/>
      <c r="F42" s="108"/>
      <c r="G42" s="108"/>
      <c r="H42" s="108"/>
      <c r="I42" s="109"/>
    </row>
    <row r="43" spans="2:9" s="96" customFormat="1" x14ac:dyDescent="0.25">
      <c r="B43" s="119"/>
      <c r="C43" s="119"/>
      <c r="D43" s="119"/>
      <c r="E43" s="119"/>
      <c r="F43" s="119"/>
      <c r="G43" s="119"/>
      <c r="H43" s="119"/>
      <c r="I43" s="119"/>
    </row>
    <row r="44" spans="2:9" s="96" customFormat="1" x14ac:dyDescent="0.25">
      <c r="B44" s="119"/>
      <c r="C44" s="119"/>
      <c r="D44" s="119"/>
      <c r="E44" s="119"/>
      <c r="F44" s="119"/>
      <c r="G44" s="119"/>
      <c r="H44" s="119"/>
      <c r="I44" s="119"/>
    </row>
    <row r="45" spans="2:9" s="96" customFormat="1" x14ac:dyDescent="0.25">
      <c r="B45" s="119"/>
      <c r="C45" s="119"/>
      <c r="D45" s="119"/>
      <c r="E45" s="119"/>
      <c r="F45" s="119"/>
      <c r="G45" s="119"/>
      <c r="H45" s="119"/>
      <c r="I45" s="119"/>
    </row>
    <row r="46" spans="2:9" s="96" customFormat="1" x14ac:dyDescent="0.25">
      <c r="B46" s="119"/>
      <c r="C46" s="119"/>
      <c r="D46" s="119"/>
      <c r="E46" s="119"/>
      <c r="F46" s="119"/>
      <c r="G46" s="119"/>
      <c r="H46" s="119"/>
      <c r="I46" s="119"/>
    </row>
    <row r="47" spans="2:9" s="96" customFormat="1" x14ac:dyDescent="0.25"/>
    <row r="48" spans="2:9" s="96" customFormat="1" x14ac:dyDescent="0.25"/>
    <row r="49" s="96" customFormat="1" x14ac:dyDescent="0.25"/>
    <row r="50" s="96" customFormat="1" x14ac:dyDescent="0.25"/>
    <row r="51" s="96" customFormat="1" x14ac:dyDescent="0.25"/>
    <row r="52" s="96" customFormat="1" x14ac:dyDescent="0.25"/>
    <row r="53" s="96" customFormat="1" x14ac:dyDescent="0.25"/>
    <row r="54" s="96" customFormat="1" x14ac:dyDescent="0.25"/>
    <row r="55" s="96" customFormat="1" x14ac:dyDescent="0.25"/>
    <row r="56" s="96" customFormat="1" x14ac:dyDescent="0.25"/>
    <row r="57" s="96" customFormat="1" x14ac:dyDescent="0.25"/>
    <row r="58" s="96" customFormat="1" x14ac:dyDescent="0.25"/>
    <row r="59" s="96" customFormat="1" x14ac:dyDescent="0.25"/>
    <row r="60" s="96" customFormat="1" x14ac:dyDescent="0.25"/>
    <row r="61" s="96" customFormat="1" x14ac:dyDescent="0.25"/>
    <row r="62" s="96" customFormat="1" x14ac:dyDescent="0.25"/>
    <row r="63" s="96" customFormat="1" x14ac:dyDescent="0.25"/>
    <row r="64" s="96" customFormat="1" x14ac:dyDescent="0.25"/>
    <row r="65" s="96" customFormat="1" x14ac:dyDescent="0.25"/>
    <row r="66" s="96" customFormat="1" x14ac:dyDescent="0.25"/>
    <row r="67" s="96" customFormat="1" x14ac:dyDescent="0.25"/>
    <row r="68" s="96" customFormat="1" x14ac:dyDescent="0.25"/>
    <row r="69" s="96" customFormat="1" x14ac:dyDescent="0.25"/>
    <row r="70" s="96" customFormat="1" x14ac:dyDescent="0.25"/>
    <row r="71" s="96" customFormat="1" x14ac:dyDescent="0.25"/>
    <row r="72" s="96" customFormat="1" x14ac:dyDescent="0.25"/>
    <row r="73" s="96" customFormat="1" x14ac:dyDescent="0.25"/>
    <row r="74" s="96" customFormat="1" x14ac:dyDescent="0.25"/>
    <row r="75" s="96" customFormat="1" x14ac:dyDescent="0.25"/>
    <row r="76" s="96" customFormat="1" x14ac:dyDescent="0.25"/>
    <row r="77" s="96" customFormat="1" x14ac:dyDescent="0.25"/>
    <row r="78" s="96" customFormat="1" x14ac:dyDescent="0.25"/>
    <row r="79" s="96" customFormat="1" x14ac:dyDescent="0.25"/>
    <row r="80" s="96" customFormat="1" x14ac:dyDescent="0.25"/>
    <row r="81" s="96" customFormat="1" x14ac:dyDescent="0.25"/>
    <row r="82" s="96" customFormat="1" x14ac:dyDescent="0.25"/>
    <row r="83" s="96" customFormat="1" x14ac:dyDescent="0.25"/>
    <row r="84" s="96" customFormat="1" x14ac:dyDescent="0.25"/>
    <row r="85" s="96" customFormat="1" x14ac:dyDescent="0.25"/>
    <row r="86" s="96" customFormat="1" x14ac:dyDescent="0.25"/>
    <row r="87" s="96" customFormat="1" x14ac:dyDescent="0.25"/>
    <row r="88" s="96" customFormat="1" x14ac:dyDescent="0.25"/>
    <row r="89" s="96" customFormat="1" x14ac:dyDescent="0.25"/>
    <row r="90" s="96" customFormat="1" x14ac:dyDescent="0.25"/>
    <row r="91" s="96" customFormat="1" x14ac:dyDescent="0.25"/>
    <row r="92" s="96" customFormat="1" x14ac:dyDescent="0.25"/>
    <row r="93" s="96" customFormat="1" x14ac:dyDescent="0.25"/>
    <row r="94" s="96" customFormat="1" x14ac:dyDescent="0.25"/>
    <row r="95" s="96" customFormat="1" x14ac:dyDescent="0.25"/>
    <row r="96" s="96" customFormat="1" x14ac:dyDescent="0.25"/>
    <row r="97" s="96" customFormat="1" x14ac:dyDescent="0.25"/>
    <row r="98" s="96" customFormat="1" x14ac:dyDescent="0.25"/>
    <row r="99" s="96" customFormat="1" x14ac:dyDescent="0.25"/>
    <row r="100" s="96" customFormat="1" x14ac:dyDescent="0.25"/>
    <row r="101" s="96" customFormat="1" x14ac:dyDescent="0.25"/>
    <row r="102" s="96" customFormat="1" x14ac:dyDescent="0.25"/>
    <row r="103" s="96" customFormat="1" x14ac:dyDescent="0.25"/>
    <row r="104" s="96" customFormat="1" x14ac:dyDescent="0.25"/>
    <row r="105" s="96" customFormat="1" x14ac:dyDescent="0.25"/>
    <row r="106" s="96" customFormat="1" x14ac:dyDescent="0.25"/>
    <row r="107" s="96" customFormat="1" x14ac:dyDescent="0.25"/>
    <row r="108" s="96" customFormat="1" x14ac:dyDescent="0.25"/>
    <row r="109" s="96" customFormat="1" x14ac:dyDescent="0.25"/>
    <row r="110" s="96" customFormat="1" x14ac:dyDescent="0.25"/>
    <row r="111" s="96" customFormat="1" x14ac:dyDescent="0.25"/>
    <row r="112" s="96" customFormat="1" x14ac:dyDescent="0.25"/>
    <row r="113" s="96" customFormat="1" x14ac:dyDescent="0.25"/>
    <row r="114" s="96" customFormat="1" x14ac:dyDescent="0.25"/>
    <row r="115" s="96" customFormat="1" x14ac:dyDescent="0.25"/>
    <row r="116" s="96" customFormat="1" x14ac:dyDescent="0.25"/>
    <row r="117" s="96" customFormat="1" x14ac:dyDescent="0.25"/>
    <row r="118" s="96" customFormat="1" x14ac:dyDescent="0.25"/>
    <row r="119" s="96" customFormat="1" x14ac:dyDescent="0.25"/>
    <row r="120" s="96" customFormat="1" x14ac:dyDescent="0.25"/>
    <row r="121" s="96" customFormat="1" x14ac:dyDescent="0.25"/>
    <row r="122" s="96" customFormat="1" x14ac:dyDescent="0.25"/>
    <row r="123" s="96" customFormat="1" x14ac:dyDescent="0.25"/>
    <row r="124" s="96" customFormat="1" x14ac:dyDescent="0.25"/>
    <row r="125" s="96" customFormat="1" x14ac:dyDescent="0.25"/>
    <row r="126" s="96" customFormat="1" x14ac:dyDescent="0.25"/>
    <row r="127" s="96" customFormat="1" x14ac:dyDescent="0.25"/>
    <row r="128" s="96" customFormat="1" x14ac:dyDescent="0.25"/>
    <row r="129" s="96" customFormat="1" x14ac:dyDescent="0.25"/>
    <row r="130" s="96" customFormat="1" x14ac:dyDescent="0.25"/>
    <row r="131" s="96" customFormat="1" x14ac:dyDescent="0.25"/>
    <row r="132" s="96" customFormat="1" x14ac:dyDescent="0.25"/>
    <row r="133" s="96" customFormat="1" x14ac:dyDescent="0.25"/>
    <row r="134" s="96" customFormat="1" x14ac:dyDescent="0.25"/>
    <row r="135" s="96" customFormat="1" x14ac:dyDescent="0.25"/>
    <row r="136" s="96" customFormat="1" x14ac:dyDescent="0.25"/>
    <row r="137" s="96" customFormat="1" x14ac:dyDescent="0.25"/>
    <row r="138" s="96" customFormat="1" x14ac:dyDescent="0.25"/>
    <row r="139" s="96" customFormat="1" x14ac:dyDescent="0.25"/>
    <row r="140" s="96" customFormat="1" x14ac:dyDescent="0.25"/>
    <row r="141" s="96" customFormat="1" x14ac:dyDescent="0.25"/>
    <row r="142" s="96" customFormat="1" x14ac:dyDescent="0.25"/>
    <row r="143" s="96" customFormat="1" x14ac:dyDescent="0.25"/>
    <row r="144" s="96" customFormat="1" x14ac:dyDescent="0.25"/>
    <row r="145" s="96" customFormat="1" x14ac:dyDescent="0.25"/>
    <row r="146" s="96" customFormat="1" x14ac:dyDescent="0.25"/>
    <row r="147" s="96" customFormat="1" x14ac:dyDescent="0.25"/>
    <row r="148" s="96" customFormat="1" x14ac:dyDescent="0.25"/>
    <row r="149" s="96" customFormat="1" x14ac:dyDescent="0.25"/>
    <row r="150" s="96" customFormat="1" x14ac:dyDescent="0.25"/>
    <row r="151" s="96" customFormat="1" x14ac:dyDescent="0.25"/>
    <row r="152" s="96" customFormat="1" x14ac:dyDescent="0.25"/>
    <row r="153" s="96" customFormat="1" x14ac:dyDescent="0.25"/>
    <row r="154" s="96" customFormat="1" x14ac:dyDescent="0.25"/>
    <row r="155" s="96" customFormat="1" x14ac:dyDescent="0.25"/>
    <row r="156" s="96" customFormat="1" x14ac:dyDescent="0.25"/>
    <row r="157" s="96" customFormat="1" x14ac:dyDescent="0.25"/>
    <row r="158" s="96" customFormat="1" x14ac:dyDescent="0.25"/>
    <row r="159" s="96" customFormat="1" x14ac:dyDescent="0.25"/>
    <row r="160" s="96" customFormat="1" x14ac:dyDescent="0.25"/>
    <row r="161" s="96" customFormat="1" x14ac:dyDescent="0.25"/>
    <row r="162" s="96" customFormat="1" x14ac:dyDescent="0.25"/>
    <row r="163" s="96" customFormat="1" x14ac:dyDescent="0.25"/>
    <row r="164" s="96" customFormat="1" x14ac:dyDescent="0.25"/>
    <row r="165" s="96" customFormat="1" x14ac:dyDescent="0.25"/>
    <row r="166" s="96" customFormat="1" x14ac:dyDescent="0.25"/>
    <row r="167" s="96" customFormat="1" x14ac:dyDescent="0.25"/>
    <row r="168" s="96" customFormat="1" x14ac:dyDescent="0.25"/>
    <row r="169" s="96" customFormat="1" x14ac:dyDescent="0.25"/>
    <row r="170" s="96" customFormat="1" x14ac:dyDescent="0.25"/>
    <row r="171" s="96" customFormat="1" x14ac:dyDescent="0.25"/>
    <row r="172" s="96" customFormat="1" x14ac:dyDescent="0.25"/>
    <row r="173" s="96" customFormat="1" x14ac:dyDescent="0.25"/>
    <row r="174" s="96" customFormat="1" x14ac:dyDescent="0.25"/>
    <row r="175" s="96" customFormat="1" x14ac:dyDescent="0.25"/>
    <row r="176" s="96" customFormat="1" x14ac:dyDescent="0.25"/>
    <row r="177" s="96" customFormat="1" x14ac:dyDescent="0.25"/>
    <row r="178" s="96" customFormat="1" x14ac:dyDescent="0.25"/>
    <row r="179" s="96" customFormat="1" x14ac:dyDescent="0.25"/>
    <row r="180" s="96" customFormat="1" x14ac:dyDescent="0.25"/>
  </sheetData>
  <sheetProtection algorithmName="SHA-512" hashValue="KU8HimPV+TsraL/4y7T8ZhA0NonxaoRDzpZ+Rn65jQpMoFa8OirPz+JZirXq8b8hsb8t+QAQ+j6EKUd1TM2BXw==" saltValue="kcl7Hu3R2oFeBsNtC7TvqA==" spinCount="100000" sheet="1" selectLockedCells="1"/>
  <mergeCells count="12">
    <mergeCell ref="B41:I41"/>
    <mergeCell ref="B2:I2"/>
    <mergeCell ref="B3:I3"/>
    <mergeCell ref="B4:I4"/>
    <mergeCell ref="C5:H5"/>
    <mergeCell ref="C37:G37"/>
    <mergeCell ref="B38:I38"/>
    <mergeCell ref="C19:G19"/>
    <mergeCell ref="C21:G21"/>
    <mergeCell ref="G35:G36"/>
    <mergeCell ref="E35:E36"/>
    <mergeCell ref="B39:I40"/>
  </mergeCells>
  <conditionalFormatting sqref="G35">
    <cfRule type="cellIs" dxfId="6" priority="9" operator="equal">
      <formula>KeineWBHmöglich</formula>
    </cfRule>
  </conditionalFormatting>
  <conditionalFormatting sqref="G11">
    <cfRule type="cellIs" dxfId="5" priority="8" stopIfTrue="1" operator="between">
      <formula>0.01</formula>
      <formula>Mindestgröße-0.01</formula>
    </cfRule>
  </conditionalFormatting>
  <conditionalFormatting sqref="U37">
    <cfRule type="cellIs" dxfId="4" priority="7" stopIfTrue="1" operator="equal">
      <formula>AnspruchUnter7</formula>
    </cfRule>
  </conditionalFormatting>
  <conditionalFormatting sqref="G32">
    <cfRule type="cellIs" dxfId="3" priority="10" operator="equal">
      <formula>10000</formula>
    </cfRule>
  </conditionalFormatting>
  <conditionalFormatting sqref="G35:G36">
    <cfRule type="cellIs" dxfId="2" priority="2" operator="greaterThan">
      <formula>6</formula>
    </cfRule>
  </conditionalFormatting>
  <conditionalFormatting sqref="G17">
    <cfRule type="expression" dxfId="1" priority="1">
      <formula>$G$9=1</formula>
    </cfRule>
  </conditionalFormatting>
  <dataValidations xWindow="772" yWindow="430" count="6">
    <dataValidation type="list" allowBlank="1" showInputMessage="1" showErrorMessage="1" errorTitle="Diese Eingabe ist nicht erlaubt." error="Bitte geben Sie ausschließlich Zahlen aus der bereitgestellten Dropdown Liste Liste ein." promptTitle="Anzahl der Haushaltsmitglieder" prompt="Bitte geben Sie die Anzahl aller im Haushalt lebender Personen mittels der bereitgestellten Dropdown-Liste an." sqref="G9">
      <formula1>AnzahlHH</formula1>
    </dataValidation>
    <dataValidation type="decimal" allowBlank="1" showInputMessage="1" showErrorMessage="1" errorTitle="Diese Eingabe ist nicht erlaubt." error="Bitte geben Sie nur Zahlen ein. Für Kommazahlen bitte keinen Punkt verwenden." promptTitle="Wohnnutzfläche" prompt="Bitte geben Sie die Wohnnutzfläche in m² ein." sqref="G11">
      <formula1>0</formula1>
      <formula2>1000000000</formula2>
    </dataValidation>
    <dataValidation type="list" allowBlank="1" showInputMessage="1" showErrorMessage="1" errorTitle="Diese Eingabe ist nicht erlaubt." error="Bitte geben Sie ausschließlich Gründe aus der bereitgestellten Dropdown Liste Liste ein." promptTitle="Gründe für eine Sonderberechnung" prompt="Bitte geben Sie, falls vorhanden, den Grund für eine Sonderberechnung mittels der bereitgestellten Dropdown-Liste an._x000a_Siehe Wohnbeihilferichtlinie § 9 Absatz 2_x000a__x000a_" sqref="C21:G21">
      <formula1>GründeSonderberechnung</formula1>
    </dataValidation>
    <dataValidation type="list" allowBlank="1" showInputMessage="1" showErrorMessage="1" promptTitle="Alleinerziehe/inr?" prompt="Bitte geben Sie mittels der bereitgestellten Dropdown-Liste ein, ob Sie Alleinerzieher/in sind. Siehe Wohnbeihilferichtlinie § 9 Abs. 3" sqref="G17">
      <formula1>Alleinerzieher</formula1>
    </dataValidation>
    <dataValidation type="decimal" allowBlank="1" showInputMessage="1" showErrorMessage="1" errorTitle="Diese Eingabe ist nicht erlaubt" error="Bitte geben Sie nur Zahlen ein. Für Kommazahlen bitte keinen Punkt verwenden." promptTitle="Aufwände ohne Betriebsosten" prompt="Bitte geben Sie die Höhe Ihrer Miete inklusive Mehrwertsteuer (ohne Betriebskosten) bei einer Mietwohnung bzw. die Höher Ihrer Kreditrückzahlungen für den Ankauf bzw. die Sanierung einer Eigentumswohnung ein." sqref="G15">
      <formula1>0</formula1>
      <formula2>1000000000</formula2>
    </dataValidation>
    <dataValidation type="decimal" allowBlank="1" showInputMessage="1" showErrorMessage="1" errorTitle="Diese Eingabe ist nicht erlaubt" error="Bitte geben Sie nur Zahlen ein. Für Kommazahlen bitte keinen Punkt verwenden." promptTitle="Haushaltseinkommen pro Monat" prompt="Bitte das gesamte Einkommen aller Haushaltsmitglieder inklusive Sonderzahlungen berücksichtigen. Für Erwerbs- oder Folgeeinkommen von Kindern bis 25 Jahre gilt ein Freibetrag von € 850,00." sqref="G13">
      <formula1>0</formula1>
      <formula2>1000000000</formula2>
    </dataValidation>
  </dataValidation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equal" id="{42575231-BAA9-4421-86EC-BA8396B3A350}">
            <xm:f>Datenblatt!$U$45</xm:f>
            <x14:dxf>
              <font>
                <b/>
                <i val="0"/>
                <color rgb="FFFF0000"/>
              </font>
              <fill>
                <patternFill>
                  <bgColor theme="3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G35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6"/>
  <sheetViews>
    <sheetView showRowColHeaders="0" topLeftCell="Q20" workbookViewId="0">
      <selection activeCell="U42" sqref="U42:U43"/>
    </sheetView>
  </sheetViews>
  <sheetFormatPr baseColWidth="10" defaultRowHeight="15" x14ac:dyDescent="0.25"/>
  <cols>
    <col min="1" max="1" width="29.5703125" customWidth="1"/>
    <col min="2" max="2" width="11.42578125" customWidth="1"/>
    <col min="3" max="3" width="6.5703125" customWidth="1"/>
    <col min="4" max="4" width="4.28515625" customWidth="1"/>
    <col min="5" max="5" width="6.42578125" style="3" customWidth="1"/>
    <col min="6" max="17" width="9.5703125" style="3" customWidth="1"/>
    <col min="18" max="18" width="7" customWidth="1"/>
    <col min="19" max="19" width="7" style="98" customWidth="1"/>
    <col min="20" max="20" width="6.5703125" customWidth="1"/>
    <col min="21" max="21" width="72.85546875" customWidth="1"/>
    <col min="22" max="26" width="11.42578125" customWidth="1"/>
  </cols>
  <sheetData>
    <row r="1" spans="1:21" ht="15.75" thickBot="1" x14ac:dyDescent="0.3"/>
    <row r="2" spans="1:21" ht="16.5" thickBot="1" x14ac:dyDescent="0.3">
      <c r="A2" s="144" t="s">
        <v>24</v>
      </c>
      <c r="B2" s="145"/>
      <c r="D2" s="155" t="s">
        <v>26</v>
      </c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7"/>
      <c r="S2" s="99"/>
      <c r="U2" s="27" t="s">
        <v>43</v>
      </c>
    </row>
    <row r="3" spans="1:21" ht="15.75" x14ac:dyDescent="0.25">
      <c r="A3" s="37" t="s">
        <v>18</v>
      </c>
      <c r="B3" s="85">
        <v>1243</v>
      </c>
      <c r="D3" s="4"/>
      <c r="E3" s="5"/>
      <c r="F3" s="152" t="s">
        <v>3</v>
      </c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4"/>
      <c r="R3" s="14"/>
      <c r="U3" s="80" t="s">
        <v>17</v>
      </c>
    </row>
    <row r="4" spans="1:21" ht="16.5" thickBot="1" x14ac:dyDescent="0.3">
      <c r="A4" s="20" t="s">
        <v>19</v>
      </c>
      <c r="B4" s="21">
        <f>Basis+Vertikal*5</f>
        <v>1353</v>
      </c>
      <c r="D4" s="6"/>
      <c r="E4" s="7"/>
      <c r="F4" s="8">
        <v>1</v>
      </c>
      <c r="G4" s="9">
        <v>2</v>
      </c>
      <c r="H4" s="9">
        <v>3</v>
      </c>
      <c r="I4" s="9">
        <v>4</v>
      </c>
      <c r="J4" s="9">
        <v>5</v>
      </c>
      <c r="K4" s="9">
        <v>6</v>
      </c>
      <c r="L4" s="9">
        <v>7</v>
      </c>
      <c r="M4" s="9">
        <v>8</v>
      </c>
      <c r="N4" s="9">
        <v>9</v>
      </c>
      <c r="O4" s="9">
        <v>10</v>
      </c>
      <c r="P4" s="9">
        <v>11</v>
      </c>
      <c r="Q4" s="10">
        <v>12</v>
      </c>
      <c r="R4" s="15"/>
      <c r="U4" s="81" t="s">
        <v>68</v>
      </c>
    </row>
    <row r="5" spans="1:21" x14ac:dyDescent="0.25">
      <c r="A5" s="20" t="s">
        <v>20</v>
      </c>
      <c r="B5" s="21">
        <f>Basis+Vertikal*10</f>
        <v>1463</v>
      </c>
      <c r="D5" s="149" t="s">
        <v>25</v>
      </c>
      <c r="E5" s="11">
        <v>0.01</v>
      </c>
      <c r="F5" s="29">
        <v>0</v>
      </c>
      <c r="G5" s="30">
        <v>0</v>
      </c>
      <c r="H5" s="30">
        <v>0</v>
      </c>
      <c r="I5" s="30">
        <v>0</v>
      </c>
      <c r="J5" s="30">
        <v>0</v>
      </c>
      <c r="K5" s="30">
        <v>0</v>
      </c>
      <c r="L5" s="30">
        <v>0</v>
      </c>
      <c r="M5" s="30">
        <v>0</v>
      </c>
      <c r="N5" s="30">
        <v>0</v>
      </c>
      <c r="O5" s="30">
        <v>0</v>
      </c>
      <c r="P5" s="30">
        <v>0</v>
      </c>
      <c r="Q5" s="31">
        <v>0</v>
      </c>
      <c r="R5" s="16">
        <v>0.01</v>
      </c>
      <c r="S5" s="100"/>
      <c r="U5" s="81" t="s">
        <v>69</v>
      </c>
    </row>
    <row r="6" spans="1:21" ht="15.75" thickBot="1" x14ac:dyDescent="0.3">
      <c r="A6" s="20" t="s">
        <v>21</v>
      </c>
      <c r="B6" s="21">
        <f>Basis+Vertikal*15</f>
        <v>1573</v>
      </c>
      <c r="D6" s="150"/>
      <c r="E6" s="12">
        <v>0.01</v>
      </c>
      <c r="F6" s="32">
        <f>(IF(SonderZwisch3&gt;10%,Basis15,IF(SonderZwisch3&gt;5%,Basis10,IF(SonderZwisch3&gt;0,Basis5,Basis))))+0.01</f>
        <v>1243.01</v>
      </c>
      <c r="G6" s="28">
        <f t="shared" ref="G6:Q6" si="0">F6+Horizontal</f>
        <v>1503.01</v>
      </c>
      <c r="H6" s="28">
        <f t="shared" si="0"/>
        <v>1763.01</v>
      </c>
      <c r="I6" s="28">
        <f t="shared" si="0"/>
        <v>2023.01</v>
      </c>
      <c r="J6" s="28">
        <f t="shared" si="0"/>
        <v>2283.0100000000002</v>
      </c>
      <c r="K6" s="28">
        <f t="shared" si="0"/>
        <v>2543.0100000000002</v>
      </c>
      <c r="L6" s="28">
        <f t="shared" si="0"/>
        <v>2803.01</v>
      </c>
      <c r="M6" s="28">
        <f t="shared" si="0"/>
        <v>3063.01</v>
      </c>
      <c r="N6" s="28">
        <f t="shared" si="0"/>
        <v>3323.01</v>
      </c>
      <c r="O6" s="28">
        <f t="shared" si="0"/>
        <v>3583.01</v>
      </c>
      <c r="P6" s="28">
        <f t="shared" si="0"/>
        <v>3843.01</v>
      </c>
      <c r="Q6" s="33">
        <f t="shared" si="0"/>
        <v>4103.01</v>
      </c>
      <c r="R6" s="17">
        <v>0.01</v>
      </c>
      <c r="S6" s="100"/>
      <c r="U6" s="82" t="s">
        <v>41</v>
      </c>
    </row>
    <row r="7" spans="1:21" ht="15.75" thickBot="1" x14ac:dyDescent="0.3">
      <c r="A7" s="1" t="s">
        <v>22</v>
      </c>
      <c r="B7" s="74">
        <v>22</v>
      </c>
      <c r="D7" s="150"/>
      <c r="E7" s="12">
        <v>0.02</v>
      </c>
      <c r="F7" s="32">
        <f t="shared" ref="F7:F38" si="1">F6+Vertikal</f>
        <v>1265.01</v>
      </c>
      <c r="G7" s="28">
        <f t="shared" ref="G7:G38" si="2">G6+Vertikal</f>
        <v>1525.01</v>
      </c>
      <c r="H7" s="28">
        <f t="shared" ref="H7:H38" si="3">H6+Vertikal</f>
        <v>1785.01</v>
      </c>
      <c r="I7" s="28">
        <f t="shared" ref="I7:I38" si="4">I6+Vertikal</f>
        <v>2045.01</v>
      </c>
      <c r="J7" s="28">
        <f t="shared" ref="J7:J38" si="5">J6+Vertikal</f>
        <v>2305.0100000000002</v>
      </c>
      <c r="K7" s="28">
        <f t="shared" ref="K7:K38" si="6">K6+Vertikal</f>
        <v>2565.0100000000002</v>
      </c>
      <c r="L7" s="28">
        <f t="shared" ref="L7:L38" si="7">L6+Vertikal</f>
        <v>2825.01</v>
      </c>
      <c r="M7" s="28">
        <f t="shared" ref="M7:M38" si="8">M6+Vertikal</f>
        <v>3085.01</v>
      </c>
      <c r="N7" s="28">
        <f t="shared" ref="N7:N38" si="9">N6+Vertikal</f>
        <v>3345.01</v>
      </c>
      <c r="O7" s="28">
        <f t="shared" ref="O7:O38" si="10">O6+Vertikal</f>
        <v>3605.01</v>
      </c>
      <c r="P7" s="28">
        <f t="shared" ref="P7:P38" si="11">P6+Vertikal</f>
        <v>3865.01</v>
      </c>
      <c r="Q7" s="33">
        <f t="shared" ref="Q7:Q38" si="12">Q6+Vertikal</f>
        <v>4125.01</v>
      </c>
      <c r="R7" s="17">
        <v>0.02</v>
      </c>
      <c r="S7" s="100"/>
    </row>
    <row r="8" spans="1:21" ht="16.5" thickBot="1" x14ac:dyDescent="0.3">
      <c r="A8" s="2" t="s">
        <v>23</v>
      </c>
      <c r="B8" s="75">
        <v>260</v>
      </c>
      <c r="D8" s="150"/>
      <c r="E8" s="12">
        <v>0.03</v>
      </c>
      <c r="F8" s="32">
        <f t="shared" si="1"/>
        <v>1287.01</v>
      </c>
      <c r="G8" s="28">
        <f t="shared" si="2"/>
        <v>1547.01</v>
      </c>
      <c r="H8" s="28">
        <f t="shared" si="3"/>
        <v>1807.01</v>
      </c>
      <c r="I8" s="28">
        <f t="shared" si="4"/>
        <v>2067.0100000000002</v>
      </c>
      <c r="J8" s="28">
        <f t="shared" si="5"/>
        <v>2327.0100000000002</v>
      </c>
      <c r="K8" s="28">
        <f t="shared" si="6"/>
        <v>2587.0100000000002</v>
      </c>
      <c r="L8" s="28">
        <f t="shared" si="7"/>
        <v>2847.01</v>
      </c>
      <c r="M8" s="28">
        <f t="shared" si="8"/>
        <v>3107.01</v>
      </c>
      <c r="N8" s="28">
        <f t="shared" si="9"/>
        <v>3367.01</v>
      </c>
      <c r="O8" s="28">
        <f t="shared" si="10"/>
        <v>3627.01</v>
      </c>
      <c r="P8" s="28">
        <f t="shared" si="11"/>
        <v>3887.01</v>
      </c>
      <c r="Q8" s="33">
        <f t="shared" si="12"/>
        <v>4147.01</v>
      </c>
      <c r="R8" s="17">
        <v>0.03</v>
      </c>
      <c r="S8" s="100"/>
      <c r="U8" s="27" t="s">
        <v>42</v>
      </c>
    </row>
    <row r="9" spans="1:21" ht="15.75" thickBot="1" x14ac:dyDescent="0.3">
      <c r="A9" s="83"/>
      <c r="B9" s="84"/>
      <c r="D9" s="150"/>
      <c r="E9" s="12">
        <v>0.04</v>
      </c>
      <c r="F9" s="32">
        <f t="shared" si="1"/>
        <v>1309.01</v>
      </c>
      <c r="G9" s="28">
        <f t="shared" si="2"/>
        <v>1569.01</v>
      </c>
      <c r="H9" s="28">
        <f t="shared" si="3"/>
        <v>1829.01</v>
      </c>
      <c r="I9" s="28">
        <f t="shared" si="4"/>
        <v>2089.0100000000002</v>
      </c>
      <c r="J9" s="28">
        <f t="shared" si="5"/>
        <v>2349.0100000000002</v>
      </c>
      <c r="K9" s="28">
        <f t="shared" si="6"/>
        <v>2609.0100000000002</v>
      </c>
      <c r="L9" s="28">
        <f t="shared" si="7"/>
        <v>2869.01</v>
      </c>
      <c r="M9" s="28">
        <f t="shared" si="8"/>
        <v>3129.01</v>
      </c>
      <c r="N9" s="28">
        <f t="shared" si="9"/>
        <v>3389.01</v>
      </c>
      <c r="O9" s="28">
        <f t="shared" si="10"/>
        <v>3649.01</v>
      </c>
      <c r="P9" s="28">
        <f t="shared" si="11"/>
        <v>3909.01</v>
      </c>
      <c r="Q9" s="33">
        <f t="shared" si="12"/>
        <v>4169.01</v>
      </c>
      <c r="R9" s="17">
        <v>0.04</v>
      </c>
      <c r="S9" s="100"/>
      <c r="U9" s="80" t="s">
        <v>16</v>
      </c>
    </row>
    <row r="10" spans="1:21" ht="16.5" thickBot="1" x14ac:dyDescent="0.3">
      <c r="A10" s="144" t="s">
        <v>27</v>
      </c>
      <c r="B10" s="145"/>
      <c r="D10" s="150"/>
      <c r="E10" s="12">
        <v>0.05</v>
      </c>
      <c r="F10" s="32">
        <f t="shared" si="1"/>
        <v>1331.01</v>
      </c>
      <c r="G10" s="28">
        <f t="shared" si="2"/>
        <v>1591.01</v>
      </c>
      <c r="H10" s="28">
        <f t="shared" si="3"/>
        <v>1851.01</v>
      </c>
      <c r="I10" s="28">
        <f t="shared" si="4"/>
        <v>2111.0100000000002</v>
      </c>
      <c r="J10" s="28">
        <f t="shared" si="5"/>
        <v>2371.0100000000002</v>
      </c>
      <c r="K10" s="28">
        <f t="shared" si="6"/>
        <v>2631.01</v>
      </c>
      <c r="L10" s="28">
        <f t="shared" si="7"/>
        <v>2891.01</v>
      </c>
      <c r="M10" s="28">
        <f t="shared" si="8"/>
        <v>3151.01</v>
      </c>
      <c r="N10" s="28">
        <f t="shared" si="9"/>
        <v>3411.01</v>
      </c>
      <c r="O10" s="28">
        <f t="shared" si="10"/>
        <v>3671.01</v>
      </c>
      <c r="P10" s="28">
        <f t="shared" si="11"/>
        <v>3931.01</v>
      </c>
      <c r="Q10" s="33">
        <f t="shared" si="12"/>
        <v>4191.01</v>
      </c>
      <c r="R10" s="17">
        <v>0.05</v>
      </c>
      <c r="S10" s="100"/>
      <c r="U10" s="82" t="s">
        <v>17</v>
      </c>
    </row>
    <row r="11" spans="1:21" ht="15.75" thickBot="1" x14ac:dyDescent="0.3">
      <c r="A11" s="72" t="s">
        <v>55</v>
      </c>
      <c r="B11" s="73" t="s">
        <v>11</v>
      </c>
      <c r="D11" s="150"/>
      <c r="E11" s="12">
        <v>0.06</v>
      </c>
      <c r="F11" s="32">
        <f t="shared" si="1"/>
        <v>1353.01</v>
      </c>
      <c r="G11" s="28">
        <f t="shared" si="2"/>
        <v>1613.01</v>
      </c>
      <c r="H11" s="28">
        <f t="shared" si="3"/>
        <v>1873.01</v>
      </c>
      <c r="I11" s="28">
        <f t="shared" si="4"/>
        <v>2133.0100000000002</v>
      </c>
      <c r="J11" s="28">
        <f t="shared" si="5"/>
        <v>2393.0100000000002</v>
      </c>
      <c r="K11" s="28">
        <f t="shared" si="6"/>
        <v>2653.01</v>
      </c>
      <c r="L11" s="28">
        <f t="shared" si="7"/>
        <v>2913.01</v>
      </c>
      <c r="M11" s="28">
        <f t="shared" si="8"/>
        <v>3173.01</v>
      </c>
      <c r="N11" s="28">
        <f t="shared" si="9"/>
        <v>3433.01</v>
      </c>
      <c r="O11" s="28">
        <f t="shared" si="10"/>
        <v>3693.01</v>
      </c>
      <c r="P11" s="28">
        <f t="shared" si="11"/>
        <v>3953.01</v>
      </c>
      <c r="Q11" s="33">
        <f t="shared" si="12"/>
        <v>4213.01</v>
      </c>
      <c r="R11" s="17">
        <v>0.06</v>
      </c>
      <c r="S11" s="100"/>
    </row>
    <row r="12" spans="1:21" ht="16.5" thickBot="1" x14ac:dyDescent="0.3">
      <c r="A12" s="69">
        <v>1</v>
      </c>
      <c r="B12" s="76">
        <v>50</v>
      </c>
      <c r="D12" s="150"/>
      <c r="E12" s="12">
        <v>7.0000000000000007E-2</v>
      </c>
      <c r="F12" s="32">
        <f t="shared" si="1"/>
        <v>1375.01</v>
      </c>
      <c r="G12" s="28">
        <f t="shared" si="2"/>
        <v>1635.01</v>
      </c>
      <c r="H12" s="28">
        <f t="shared" si="3"/>
        <v>1895.01</v>
      </c>
      <c r="I12" s="28">
        <f t="shared" si="4"/>
        <v>2155.0100000000002</v>
      </c>
      <c r="J12" s="28">
        <f t="shared" si="5"/>
        <v>2415.0100000000002</v>
      </c>
      <c r="K12" s="28">
        <f t="shared" si="6"/>
        <v>2675.01</v>
      </c>
      <c r="L12" s="28">
        <f t="shared" si="7"/>
        <v>2935.01</v>
      </c>
      <c r="M12" s="28">
        <f t="shared" si="8"/>
        <v>3195.01</v>
      </c>
      <c r="N12" s="28">
        <f t="shared" si="9"/>
        <v>3455.01</v>
      </c>
      <c r="O12" s="28">
        <f t="shared" si="10"/>
        <v>3715.01</v>
      </c>
      <c r="P12" s="28">
        <f t="shared" si="11"/>
        <v>3975.01</v>
      </c>
      <c r="Q12" s="33">
        <f t="shared" si="12"/>
        <v>4235.01</v>
      </c>
      <c r="R12" s="17">
        <v>7.0000000000000007E-2</v>
      </c>
      <c r="S12" s="100"/>
      <c r="T12" s="147" t="s">
        <v>57</v>
      </c>
      <c r="U12" s="148"/>
    </row>
    <row r="13" spans="1:21" x14ac:dyDescent="0.25">
      <c r="A13" s="70">
        <v>2</v>
      </c>
      <c r="B13" s="77">
        <v>70</v>
      </c>
      <c r="D13" s="150"/>
      <c r="E13" s="12">
        <v>0.08</v>
      </c>
      <c r="F13" s="32">
        <f t="shared" si="1"/>
        <v>1397.01</v>
      </c>
      <c r="G13" s="28">
        <f t="shared" si="2"/>
        <v>1657.01</v>
      </c>
      <c r="H13" s="28">
        <f t="shared" si="3"/>
        <v>1917.01</v>
      </c>
      <c r="I13" s="28">
        <f t="shared" si="4"/>
        <v>2177.0100000000002</v>
      </c>
      <c r="J13" s="28">
        <f t="shared" si="5"/>
        <v>2437.0100000000002</v>
      </c>
      <c r="K13" s="28">
        <f t="shared" si="6"/>
        <v>2697.01</v>
      </c>
      <c r="L13" s="28">
        <f t="shared" si="7"/>
        <v>2957.01</v>
      </c>
      <c r="M13" s="28">
        <f t="shared" si="8"/>
        <v>3217.01</v>
      </c>
      <c r="N13" s="28">
        <f t="shared" si="9"/>
        <v>3477.01</v>
      </c>
      <c r="O13" s="28">
        <f t="shared" si="10"/>
        <v>3737.01</v>
      </c>
      <c r="P13" s="28">
        <f t="shared" si="11"/>
        <v>3997.01</v>
      </c>
      <c r="Q13" s="33">
        <f t="shared" si="12"/>
        <v>4257.01</v>
      </c>
      <c r="R13" s="17">
        <v>0.08</v>
      </c>
      <c r="S13" s="100"/>
      <c r="T13" s="37">
        <v>1</v>
      </c>
      <c r="U13" s="101" t="s">
        <v>73</v>
      </c>
    </row>
    <row r="14" spans="1:21" x14ac:dyDescent="0.25">
      <c r="A14" s="70">
        <v>3</v>
      </c>
      <c r="B14" s="77">
        <v>80</v>
      </c>
      <c r="D14" s="150"/>
      <c r="E14" s="12">
        <v>0.09</v>
      </c>
      <c r="F14" s="32">
        <f t="shared" si="1"/>
        <v>1419.01</v>
      </c>
      <c r="G14" s="28">
        <f t="shared" si="2"/>
        <v>1679.01</v>
      </c>
      <c r="H14" s="28">
        <f t="shared" si="3"/>
        <v>1939.01</v>
      </c>
      <c r="I14" s="28">
        <f t="shared" si="4"/>
        <v>2199.0100000000002</v>
      </c>
      <c r="J14" s="28">
        <f t="shared" si="5"/>
        <v>2459.0100000000002</v>
      </c>
      <c r="K14" s="28">
        <f t="shared" si="6"/>
        <v>2719.01</v>
      </c>
      <c r="L14" s="28">
        <f t="shared" si="7"/>
        <v>2979.01</v>
      </c>
      <c r="M14" s="28">
        <f t="shared" si="8"/>
        <v>3239.01</v>
      </c>
      <c r="N14" s="28">
        <f t="shared" si="9"/>
        <v>3499.01</v>
      </c>
      <c r="O14" s="28">
        <f t="shared" si="10"/>
        <v>3759.01</v>
      </c>
      <c r="P14" s="28">
        <f t="shared" si="11"/>
        <v>4019.01</v>
      </c>
      <c r="Q14" s="33">
        <f t="shared" si="12"/>
        <v>4279.01</v>
      </c>
      <c r="R14" s="17">
        <v>0.09</v>
      </c>
      <c r="S14" s="100"/>
      <c r="T14" s="1">
        <v>2</v>
      </c>
      <c r="U14" s="102" t="s">
        <v>74</v>
      </c>
    </row>
    <row r="15" spans="1:21" x14ac:dyDescent="0.25">
      <c r="A15" s="70">
        <v>4</v>
      </c>
      <c r="B15" s="77">
        <v>90</v>
      </c>
      <c r="D15" s="150"/>
      <c r="E15" s="12">
        <v>0.1</v>
      </c>
      <c r="F15" s="32">
        <f t="shared" si="1"/>
        <v>1441.01</v>
      </c>
      <c r="G15" s="28">
        <f t="shared" si="2"/>
        <v>1701.01</v>
      </c>
      <c r="H15" s="28">
        <f t="shared" si="3"/>
        <v>1961.01</v>
      </c>
      <c r="I15" s="28">
        <f t="shared" si="4"/>
        <v>2221.0100000000002</v>
      </c>
      <c r="J15" s="28">
        <f t="shared" si="5"/>
        <v>2481.0100000000002</v>
      </c>
      <c r="K15" s="28">
        <f t="shared" si="6"/>
        <v>2741.01</v>
      </c>
      <c r="L15" s="28">
        <f t="shared" si="7"/>
        <v>3001.01</v>
      </c>
      <c r="M15" s="28">
        <f t="shared" si="8"/>
        <v>3261.01</v>
      </c>
      <c r="N15" s="28">
        <f t="shared" si="9"/>
        <v>3521.01</v>
      </c>
      <c r="O15" s="28">
        <f t="shared" si="10"/>
        <v>3781.01</v>
      </c>
      <c r="P15" s="28">
        <f t="shared" si="11"/>
        <v>4041.01</v>
      </c>
      <c r="Q15" s="33">
        <f t="shared" si="12"/>
        <v>4301.01</v>
      </c>
      <c r="R15" s="17">
        <v>0.1</v>
      </c>
      <c r="S15" s="100"/>
      <c r="T15" s="1">
        <v>3</v>
      </c>
      <c r="U15" s="102" t="s">
        <v>75</v>
      </c>
    </row>
    <row r="16" spans="1:21" x14ac:dyDescent="0.25">
      <c r="A16" s="70">
        <v>5</v>
      </c>
      <c r="B16" s="77">
        <v>100</v>
      </c>
      <c r="D16" s="150"/>
      <c r="E16" s="12">
        <v>0.11</v>
      </c>
      <c r="F16" s="32">
        <f t="shared" si="1"/>
        <v>1463.01</v>
      </c>
      <c r="G16" s="28">
        <f t="shared" si="2"/>
        <v>1723.01</v>
      </c>
      <c r="H16" s="28">
        <f t="shared" si="3"/>
        <v>1983.01</v>
      </c>
      <c r="I16" s="28">
        <f t="shared" si="4"/>
        <v>2243.0100000000002</v>
      </c>
      <c r="J16" s="28">
        <f t="shared" si="5"/>
        <v>2503.0100000000002</v>
      </c>
      <c r="K16" s="28">
        <f t="shared" si="6"/>
        <v>2763.01</v>
      </c>
      <c r="L16" s="28">
        <f t="shared" si="7"/>
        <v>3023.01</v>
      </c>
      <c r="M16" s="28">
        <f t="shared" si="8"/>
        <v>3283.01</v>
      </c>
      <c r="N16" s="28">
        <f t="shared" si="9"/>
        <v>3543.01</v>
      </c>
      <c r="O16" s="28">
        <f t="shared" si="10"/>
        <v>3803.01</v>
      </c>
      <c r="P16" s="28">
        <f t="shared" si="11"/>
        <v>4063.01</v>
      </c>
      <c r="Q16" s="33">
        <f t="shared" si="12"/>
        <v>4323.01</v>
      </c>
      <c r="R16" s="17">
        <v>0.11</v>
      </c>
      <c r="S16" s="100"/>
      <c r="T16" s="1">
        <v>4</v>
      </c>
      <c r="U16" s="102" t="s">
        <v>76</v>
      </c>
    </row>
    <row r="17" spans="1:21" x14ac:dyDescent="0.25">
      <c r="A17" s="70">
        <v>6</v>
      </c>
      <c r="B17" s="77">
        <v>110</v>
      </c>
      <c r="D17" s="150"/>
      <c r="E17" s="12">
        <v>0.12</v>
      </c>
      <c r="F17" s="32">
        <f t="shared" si="1"/>
        <v>1485.01</v>
      </c>
      <c r="G17" s="28">
        <f t="shared" si="2"/>
        <v>1745.01</v>
      </c>
      <c r="H17" s="28">
        <f t="shared" si="3"/>
        <v>2005.01</v>
      </c>
      <c r="I17" s="28">
        <f t="shared" si="4"/>
        <v>2265.0100000000002</v>
      </c>
      <c r="J17" s="28">
        <f t="shared" si="5"/>
        <v>2525.0100000000002</v>
      </c>
      <c r="K17" s="28">
        <f t="shared" si="6"/>
        <v>2785.01</v>
      </c>
      <c r="L17" s="28">
        <f t="shared" si="7"/>
        <v>3045.01</v>
      </c>
      <c r="M17" s="28">
        <f t="shared" si="8"/>
        <v>3305.01</v>
      </c>
      <c r="N17" s="28">
        <f t="shared" si="9"/>
        <v>3565.01</v>
      </c>
      <c r="O17" s="28">
        <f t="shared" si="10"/>
        <v>3825.01</v>
      </c>
      <c r="P17" s="28">
        <f t="shared" si="11"/>
        <v>4085.01</v>
      </c>
      <c r="Q17" s="33">
        <f t="shared" si="12"/>
        <v>4345.01</v>
      </c>
      <c r="R17" s="17">
        <v>0.12</v>
      </c>
      <c r="S17" s="100"/>
      <c r="T17" s="1">
        <v>5</v>
      </c>
      <c r="U17" s="102" t="s">
        <v>77</v>
      </c>
    </row>
    <row r="18" spans="1:21" x14ac:dyDescent="0.25">
      <c r="A18" s="70">
        <v>7</v>
      </c>
      <c r="B18" s="77">
        <v>120</v>
      </c>
      <c r="D18" s="150"/>
      <c r="E18" s="12">
        <v>0.13</v>
      </c>
      <c r="F18" s="32">
        <f t="shared" si="1"/>
        <v>1507.01</v>
      </c>
      <c r="G18" s="28">
        <f t="shared" si="2"/>
        <v>1767.01</v>
      </c>
      <c r="H18" s="28">
        <f t="shared" si="3"/>
        <v>2027.01</v>
      </c>
      <c r="I18" s="28">
        <f t="shared" si="4"/>
        <v>2287.0100000000002</v>
      </c>
      <c r="J18" s="28">
        <f t="shared" si="5"/>
        <v>2547.0100000000002</v>
      </c>
      <c r="K18" s="28">
        <f t="shared" si="6"/>
        <v>2807.01</v>
      </c>
      <c r="L18" s="28">
        <f t="shared" si="7"/>
        <v>3067.01</v>
      </c>
      <c r="M18" s="28">
        <f t="shared" si="8"/>
        <v>3327.01</v>
      </c>
      <c r="N18" s="28">
        <f t="shared" si="9"/>
        <v>3587.01</v>
      </c>
      <c r="O18" s="28">
        <f t="shared" si="10"/>
        <v>3847.01</v>
      </c>
      <c r="P18" s="28">
        <f t="shared" si="11"/>
        <v>4107.01</v>
      </c>
      <c r="Q18" s="33">
        <f t="shared" si="12"/>
        <v>4367.01</v>
      </c>
      <c r="R18" s="17">
        <v>0.13</v>
      </c>
      <c r="S18" s="100"/>
      <c r="T18" s="1">
        <v>6</v>
      </c>
      <c r="U18" s="102" t="s">
        <v>78</v>
      </c>
    </row>
    <row r="19" spans="1:21" x14ac:dyDescent="0.25">
      <c r="A19" s="70">
        <v>8</v>
      </c>
      <c r="B19" s="77">
        <v>130</v>
      </c>
      <c r="D19" s="150"/>
      <c r="E19" s="12">
        <v>0.14000000000000001</v>
      </c>
      <c r="F19" s="32">
        <f t="shared" si="1"/>
        <v>1529.01</v>
      </c>
      <c r="G19" s="28">
        <f t="shared" si="2"/>
        <v>1789.01</v>
      </c>
      <c r="H19" s="28">
        <f t="shared" si="3"/>
        <v>2049.0100000000002</v>
      </c>
      <c r="I19" s="28">
        <f t="shared" si="4"/>
        <v>2309.0100000000002</v>
      </c>
      <c r="J19" s="28">
        <f t="shared" si="5"/>
        <v>2569.0100000000002</v>
      </c>
      <c r="K19" s="28">
        <f t="shared" si="6"/>
        <v>2829.01</v>
      </c>
      <c r="L19" s="28">
        <f t="shared" si="7"/>
        <v>3089.01</v>
      </c>
      <c r="M19" s="28">
        <f t="shared" si="8"/>
        <v>3349.01</v>
      </c>
      <c r="N19" s="28">
        <f t="shared" si="9"/>
        <v>3609.01</v>
      </c>
      <c r="O19" s="28">
        <f t="shared" si="10"/>
        <v>3869.01</v>
      </c>
      <c r="P19" s="28">
        <f t="shared" si="11"/>
        <v>4129.01</v>
      </c>
      <c r="Q19" s="33">
        <f t="shared" si="12"/>
        <v>4389.01</v>
      </c>
      <c r="R19" s="17">
        <v>0.14000000000000001</v>
      </c>
      <c r="S19" s="100"/>
      <c r="T19" s="1">
        <v>7</v>
      </c>
      <c r="U19" s="102" t="s">
        <v>79</v>
      </c>
    </row>
    <row r="20" spans="1:21" x14ac:dyDescent="0.25">
      <c r="A20" s="70">
        <v>9</v>
      </c>
      <c r="B20" s="77">
        <v>140</v>
      </c>
      <c r="D20" s="150"/>
      <c r="E20" s="12">
        <v>0.15</v>
      </c>
      <c r="F20" s="32">
        <f t="shared" si="1"/>
        <v>1551.01</v>
      </c>
      <c r="G20" s="28">
        <f t="shared" si="2"/>
        <v>1811.01</v>
      </c>
      <c r="H20" s="28">
        <f t="shared" si="3"/>
        <v>2071.0100000000002</v>
      </c>
      <c r="I20" s="28">
        <f t="shared" si="4"/>
        <v>2331.0100000000002</v>
      </c>
      <c r="J20" s="28">
        <f t="shared" si="5"/>
        <v>2591.0100000000002</v>
      </c>
      <c r="K20" s="28">
        <f t="shared" si="6"/>
        <v>2851.01</v>
      </c>
      <c r="L20" s="28">
        <f t="shared" si="7"/>
        <v>3111.01</v>
      </c>
      <c r="M20" s="28">
        <f t="shared" si="8"/>
        <v>3371.01</v>
      </c>
      <c r="N20" s="28">
        <f t="shared" si="9"/>
        <v>3631.01</v>
      </c>
      <c r="O20" s="28">
        <f t="shared" si="10"/>
        <v>3891.01</v>
      </c>
      <c r="P20" s="28">
        <f t="shared" si="11"/>
        <v>4151.01</v>
      </c>
      <c r="Q20" s="33">
        <f t="shared" si="12"/>
        <v>4411.01</v>
      </c>
      <c r="R20" s="17">
        <v>0.15</v>
      </c>
      <c r="S20" s="100"/>
      <c r="T20" s="1">
        <v>8</v>
      </c>
      <c r="U20" s="102" t="s">
        <v>80</v>
      </c>
    </row>
    <row r="21" spans="1:21" x14ac:dyDescent="0.25">
      <c r="A21" s="70">
        <v>10</v>
      </c>
      <c r="B21" s="77">
        <v>150</v>
      </c>
      <c r="D21" s="150"/>
      <c r="E21" s="12">
        <v>0.16</v>
      </c>
      <c r="F21" s="32">
        <f t="shared" si="1"/>
        <v>1573.01</v>
      </c>
      <c r="G21" s="28">
        <f t="shared" si="2"/>
        <v>1833.01</v>
      </c>
      <c r="H21" s="28">
        <f t="shared" si="3"/>
        <v>2093.0100000000002</v>
      </c>
      <c r="I21" s="28">
        <f t="shared" si="4"/>
        <v>2353.0100000000002</v>
      </c>
      <c r="J21" s="28">
        <f t="shared" si="5"/>
        <v>2613.0100000000002</v>
      </c>
      <c r="K21" s="28">
        <f t="shared" si="6"/>
        <v>2873.01</v>
      </c>
      <c r="L21" s="28">
        <f t="shared" si="7"/>
        <v>3133.01</v>
      </c>
      <c r="M21" s="28">
        <f t="shared" si="8"/>
        <v>3393.01</v>
      </c>
      <c r="N21" s="28">
        <f t="shared" si="9"/>
        <v>3653.01</v>
      </c>
      <c r="O21" s="28">
        <f t="shared" si="10"/>
        <v>3913.01</v>
      </c>
      <c r="P21" s="28">
        <f t="shared" si="11"/>
        <v>4173.01</v>
      </c>
      <c r="Q21" s="33">
        <f t="shared" si="12"/>
        <v>4433.01</v>
      </c>
      <c r="R21" s="17">
        <v>0.16</v>
      </c>
      <c r="S21" s="100"/>
      <c r="T21" s="1">
        <v>9</v>
      </c>
      <c r="U21" s="102" t="s">
        <v>81</v>
      </c>
    </row>
    <row r="22" spans="1:21" x14ac:dyDescent="0.25">
      <c r="A22" s="70">
        <v>11</v>
      </c>
      <c r="B22" s="77">
        <v>160</v>
      </c>
      <c r="D22" s="150"/>
      <c r="E22" s="12">
        <v>0.17</v>
      </c>
      <c r="F22" s="32">
        <f t="shared" si="1"/>
        <v>1595.01</v>
      </c>
      <c r="G22" s="28">
        <f t="shared" si="2"/>
        <v>1855.01</v>
      </c>
      <c r="H22" s="28">
        <f t="shared" si="3"/>
        <v>2115.0100000000002</v>
      </c>
      <c r="I22" s="28">
        <f t="shared" si="4"/>
        <v>2375.0100000000002</v>
      </c>
      <c r="J22" s="28">
        <f t="shared" si="5"/>
        <v>2635.01</v>
      </c>
      <c r="K22" s="28">
        <f t="shared" si="6"/>
        <v>2895.01</v>
      </c>
      <c r="L22" s="28">
        <f t="shared" si="7"/>
        <v>3155.01</v>
      </c>
      <c r="M22" s="28">
        <f t="shared" si="8"/>
        <v>3415.01</v>
      </c>
      <c r="N22" s="28">
        <f t="shared" si="9"/>
        <v>3675.01</v>
      </c>
      <c r="O22" s="28">
        <f t="shared" si="10"/>
        <v>3935.01</v>
      </c>
      <c r="P22" s="28">
        <f t="shared" si="11"/>
        <v>4195.01</v>
      </c>
      <c r="Q22" s="33">
        <f t="shared" si="12"/>
        <v>4455.01</v>
      </c>
      <c r="R22" s="17">
        <v>0.17</v>
      </c>
      <c r="S22" s="100"/>
      <c r="T22" s="1">
        <v>10</v>
      </c>
      <c r="U22" s="102" t="s">
        <v>82</v>
      </c>
    </row>
    <row r="23" spans="1:21" ht="15.75" thickBot="1" x14ac:dyDescent="0.3">
      <c r="A23" s="71">
        <v>12</v>
      </c>
      <c r="B23" s="78">
        <v>170</v>
      </c>
      <c r="D23" s="150"/>
      <c r="E23" s="12">
        <v>0.18</v>
      </c>
      <c r="F23" s="32">
        <f t="shared" si="1"/>
        <v>1617.01</v>
      </c>
      <c r="G23" s="28">
        <f t="shared" si="2"/>
        <v>1877.01</v>
      </c>
      <c r="H23" s="28">
        <f t="shared" si="3"/>
        <v>2137.0100000000002</v>
      </c>
      <c r="I23" s="28">
        <f t="shared" si="4"/>
        <v>2397.0100000000002</v>
      </c>
      <c r="J23" s="28">
        <f t="shared" si="5"/>
        <v>2657.01</v>
      </c>
      <c r="K23" s="28">
        <f t="shared" si="6"/>
        <v>2917.01</v>
      </c>
      <c r="L23" s="28">
        <f t="shared" si="7"/>
        <v>3177.01</v>
      </c>
      <c r="M23" s="28">
        <f t="shared" si="8"/>
        <v>3437.01</v>
      </c>
      <c r="N23" s="28">
        <f t="shared" si="9"/>
        <v>3697.01</v>
      </c>
      <c r="O23" s="28">
        <f t="shared" si="10"/>
        <v>3957.01</v>
      </c>
      <c r="P23" s="28">
        <f t="shared" si="11"/>
        <v>4217.01</v>
      </c>
      <c r="Q23" s="33">
        <f t="shared" si="12"/>
        <v>4477.01</v>
      </c>
      <c r="R23" s="17">
        <v>0.18</v>
      </c>
      <c r="S23" s="100"/>
      <c r="T23" s="1">
        <v>11</v>
      </c>
      <c r="U23" s="102" t="s">
        <v>83</v>
      </c>
    </row>
    <row r="24" spans="1:21" ht="15.75" thickBot="1" x14ac:dyDescent="0.3">
      <c r="D24" s="150"/>
      <c r="E24" s="12">
        <v>0.19</v>
      </c>
      <c r="F24" s="32">
        <f t="shared" si="1"/>
        <v>1639.01</v>
      </c>
      <c r="G24" s="28">
        <f t="shared" si="2"/>
        <v>1899.01</v>
      </c>
      <c r="H24" s="28">
        <f t="shared" si="3"/>
        <v>2159.0100000000002</v>
      </c>
      <c r="I24" s="28">
        <f t="shared" si="4"/>
        <v>2419.0100000000002</v>
      </c>
      <c r="J24" s="28">
        <f t="shared" si="5"/>
        <v>2679.01</v>
      </c>
      <c r="K24" s="28">
        <f t="shared" si="6"/>
        <v>2939.01</v>
      </c>
      <c r="L24" s="28">
        <f t="shared" si="7"/>
        <v>3199.01</v>
      </c>
      <c r="M24" s="28">
        <f t="shared" si="8"/>
        <v>3459.01</v>
      </c>
      <c r="N24" s="28">
        <f t="shared" si="9"/>
        <v>3719.01</v>
      </c>
      <c r="O24" s="28">
        <f t="shared" si="10"/>
        <v>3979.01</v>
      </c>
      <c r="P24" s="28">
        <f t="shared" si="11"/>
        <v>4239.01</v>
      </c>
      <c r="Q24" s="33">
        <f t="shared" si="12"/>
        <v>4499.01</v>
      </c>
      <c r="R24" s="17">
        <v>0.19</v>
      </c>
      <c r="S24" s="100"/>
      <c r="T24" s="2">
        <v>12</v>
      </c>
      <c r="U24" s="103" t="s">
        <v>84</v>
      </c>
    </row>
    <row r="25" spans="1:21" ht="16.5" thickBot="1" x14ac:dyDescent="0.3">
      <c r="A25" s="144" t="s">
        <v>40</v>
      </c>
      <c r="B25" s="145"/>
      <c r="D25" s="150"/>
      <c r="E25" s="12">
        <v>0.2</v>
      </c>
      <c r="F25" s="32">
        <f t="shared" si="1"/>
        <v>1661.01</v>
      </c>
      <c r="G25" s="28">
        <f t="shared" si="2"/>
        <v>1921.01</v>
      </c>
      <c r="H25" s="28">
        <f t="shared" si="3"/>
        <v>2181.0100000000002</v>
      </c>
      <c r="I25" s="28">
        <f t="shared" si="4"/>
        <v>2441.0100000000002</v>
      </c>
      <c r="J25" s="28">
        <f t="shared" si="5"/>
        <v>2701.01</v>
      </c>
      <c r="K25" s="28">
        <f t="shared" si="6"/>
        <v>2961.01</v>
      </c>
      <c r="L25" s="28">
        <f t="shared" si="7"/>
        <v>3221.01</v>
      </c>
      <c r="M25" s="28">
        <f t="shared" si="8"/>
        <v>3481.01</v>
      </c>
      <c r="N25" s="28">
        <f t="shared" si="9"/>
        <v>3741.01</v>
      </c>
      <c r="O25" s="28">
        <f t="shared" si="10"/>
        <v>4001.01</v>
      </c>
      <c r="P25" s="28">
        <f t="shared" si="11"/>
        <v>4261.01</v>
      </c>
      <c r="Q25" s="33">
        <f t="shared" si="12"/>
        <v>4521.01</v>
      </c>
      <c r="R25" s="17">
        <v>0.2</v>
      </c>
      <c r="S25" s="100"/>
    </row>
    <row r="26" spans="1:21" ht="15.75" x14ac:dyDescent="0.25">
      <c r="A26" s="37" t="s">
        <v>12</v>
      </c>
      <c r="B26" s="88">
        <v>2.8</v>
      </c>
      <c r="D26" s="150"/>
      <c r="E26" s="12">
        <v>0.21</v>
      </c>
      <c r="F26" s="32">
        <f t="shared" si="1"/>
        <v>1683.01</v>
      </c>
      <c r="G26" s="28">
        <f t="shared" si="2"/>
        <v>1943.01</v>
      </c>
      <c r="H26" s="28">
        <f t="shared" si="3"/>
        <v>2203.0100000000002</v>
      </c>
      <c r="I26" s="28">
        <f t="shared" si="4"/>
        <v>2463.0100000000002</v>
      </c>
      <c r="J26" s="28">
        <f t="shared" si="5"/>
        <v>2723.01</v>
      </c>
      <c r="K26" s="28">
        <f t="shared" si="6"/>
        <v>2983.01</v>
      </c>
      <c r="L26" s="28">
        <f t="shared" si="7"/>
        <v>3243.01</v>
      </c>
      <c r="M26" s="28">
        <f t="shared" si="8"/>
        <v>3503.01</v>
      </c>
      <c r="N26" s="28">
        <f t="shared" si="9"/>
        <v>3763.01</v>
      </c>
      <c r="O26" s="28">
        <f t="shared" si="10"/>
        <v>4023.01</v>
      </c>
      <c r="P26" s="28">
        <f t="shared" si="11"/>
        <v>4283.01</v>
      </c>
      <c r="Q26" s="33">
        <f t="shared" si="12"/>
        <v>4543.01</v>
      </c>
      <c r="R26" s="17">
        <v>0.21</v>
      </c>
      <c r="S26" s="100"/>
      <c r="U26" s="106" t="s">
        <v>58</v>
      </c>
    </row>
    <row r="27" spans="1:21" x14ac:dyDescent="0.25">
      <c r="A27" s="1" t="s">
        <v>13</v>
      </c>
      <c r="B27" s="121">
        <v>8.6999999999999993</v>
      </c>
      <c r="D27" s="150"/>
      <c r="E27" s="12">
        <v>0.22</v>
      </c>
      <c r="F27" s="32">
        <f t="shared" si="1"/>
        <v>1705.01</v>
      </c>
      <c r="G27" s="28">
        <f t="shared" si="2"/>
        <v>1965.01</v>
      </c>
      <c r="H27" s="28">
        <f t="shared" si="3"/>
        <v>2225.0100000000002</v>
      </c>
      <c r="I27" s="28">
        <f t="shared" si="4"/>
        <v>2485.0100000000002</v>
      </c>
      <c r="J27" s="28">
        <f t="shared" si="5"/>
        <v>2745.01</v>
      </c>
      <c r="K27" s="28">
        <f t="shared" si="6"/>
        <v>3005.01</v>
      </c>
      <c r="L27" s="28">
        <f t="shared" si="7"/>
        <v>3265.01</v>
      </c>
      <c r="M27" s="28">
        <f t="shared" si="8"/>
        <v>3525.01</v>
      </c>
      <c r="N27" s="28">
        <f t="shared" si="9"/>
        <v>3785.01</v>
      </c>
      <c r="O27" s="28">
        <f t="shared" si="10"/>
        <v>4045.01</v>
      </c>
      <c r="P27" s="28">
        <f t="shared" si="11"/>
        <v>4305.01</v>
      </c>
      <c r="Q27" s="33">
        <f t="shared" si="12"/>
        <v>4565.01</v>
      </c>
      <c r="R27" s="17">
        <v>0.22</v>
      </c>
      <c r="S27" s="100"/>
      <c r="U27" s="105" t="s">
        <v>59</v>
      </c>
    </row>
    <row r="28" spans="1:21" ht="15.75" thickBot="1" x14ac:dyDescent="0.3">
      <c r="A28" s="2" t="s">
        <v>54</v>
      </c>
      <c r="B28" s="122">
        <f>Betriebskostenzuschlag+MaxQuadPreis</f>
        <v>11.5</v>
      </c>
      <c r="D28" s="150"/>
      <c r="E28" s="12">
        <v>0.23</v>
      </c>
      <c r="F28" s="32">
        <f t="shared" si="1"/>
        <v>1727.01</v>
      </c>
      <c r="G28" s="28">
        <f t="shared" si="2"/>
        <v>1987.01</v>
      </c>
      <c r="H28" s="28">
        <f t="shared" si="3"/>
        <v>2247.0100000000002</v>
      </c>
      <c r="I28" s="28">
        <f t="shared" si="4"/>
        <v>2507.0100000000002</v>
      </c>
      <c r="J28" s="28">
        <f t="shared" si="5"/>
        <v>2767.01</v>
      </c>
      <c r="K28" s="28">
        <f t="shared" si="6"/>
        <v>3027.01</v>
      </c>
      <c r="L28" s="28">
        <f t="shared" si="7"/>
        <v>3287.01</v>
      </c>
      <c r="M28" s="28">
        <f t="shared" si="8"/>
        <v>3547.01</v>
      </c>
      <c r="N28" s="28">
        <f t="shared" si="9"/>
        <v>3807.01</v>
      </c>
      <c r="O28" s="28">
        <f t="shared" si="10"/>
        <v>4067.01</v>
      </c>
      <c r="P28" s="28">
        <f t="shared" si="11"/>
        <v>4327.01</v>
      </c>
      <c r="Q28" s="33">
        <f t="shared" si="12"/>
        <v>4587.01</v>
      </c>
      <c r="R28" s="17">
        <v>0.23</v>
      </c>
      <c r="S28" s="100"/>
      <c r="U28" s="105" t="s">
        <v>27</v>
      </c>
    </row>
    <row r="29" spans="1:21" ht="15.75" thickBot="1" x14ac:dyDescent="0.3">
      <c r="A29" s="86"/>
      <c r="B29" s="87"/>
      <c r="D29" s="150"/>
      <c r="E29" s="12">
        <v>0.24</v>
      </c>
      <c r="F29" s="32">
        <f t="shared" si="1"/>
        <v>1749.01</v>
      </c>
      <c r="G29" s="28">
        <f t="shared" si="2"/>
        <v>2009.01</v>
      </c>
      <c r="H29" s="28">
        <f t="shared" si="3"/>
        <v>2269.0100000000002</v>
      </c>
      <c r="I29" s="28">
        <f t="shared" si="4"/>
        <v>2529.0100000000002</v>
      </c>
      <c r="J29" s="28">
        <f t="shared" si="5"/>
        <v>2789.01</v>
      </c>
      <c r="K29" s="28">
        <f t="shared" si="6"/>
        <v>3049.01</v>
      </c>
      <c r="L29" s="28">
        <f t="shared" si="7"/>
        <v>3309.01</v>
      </c>
      <c r="M29" s="28">
        <f t="shared" si="8"/>
        <v>3569.01</v>
      </c>
      <c r="N29" s="28">
        <f t="shared" si="9"/>
        <v>3829.01</v>
      </c>
      <c r="O29" s="28">
        <f t="shared" si="10"/>
        <v>4089.01</v>
      </c>
      <c r="P29" s="28">
        <f t="shared" si="11"/>
        <v>4349.01</v>
      </c>
      <c r="Q29" s="33">
        <f t="shared" si="12"/>
        <v>4609.01</v>
      </c>
      <c r="R29" s="17">
        <v>0.24</v>
      </c>
      <c r="S29" s="100"/>
      <c r="U29" s="105" t="s">
        <v>8</v>
      </c>
    </row>
    <row r="30" spans="1:21" ht="16.5" thickBot="1" x14ac:dyDescent="0.3">
      <c r="A30" s="144" t="s">
        <v>47</v>
      </c>
      <c r="B30" s="145"/>
      <c r="D30" s="150"/>
      <c r="E30" s="12">
        <v>0.25</v>
      </c>
      <c r="F30" s="32">
        <f t="shared" si="1"/>
        <v>1771.01</v>
      </c>
      <c r="G30" s="28">
        <f t="shared" si="2"/>
        <v>2031.01</v>
      </c>
      <c r="H30" s="28">
        <f t="shared" si="3"/>
        <v>2291.0100000000002</v>
      </c>
      <c r="I30" s="28">
        <f t="shared" si="4"/>
        <v>2551.0100000000002</v>
      </c>
      <c r="J30" s="28">
        <f t="shared" si="5"/>
        <v>2811.01</v>
      </c>
      <c r="K30" s="28">
        <f t="shared" si="6"/>
        <v>3071.01</v>
      </c>
      <c r="L30" s="28">
        <f t="shared" si="7"/>
        <v>3331.01</v>
      </c>
      <c r="M30" s="28">
        <f t="shared" si="8"/>
        <v>3591.01</v>
      </c>
      <c r="N30" s="28">
        <f t="shared" si="9"/>
        <v>3851.01</v>
      </c>
      <c r="O30" s="28">
        <f t="shared" si="10"/>
        <v>4111.01</v>
      </c>
      <c r="P30" s="28">
        <f t="shared" si="11"/>
        <v>4371.01</v>
      </c>
      <c r="Q30" s="33">
        <f t="shared" si="12"/>
        <v>4631.01</v>
      </c>
      <c r="R30" s="17">
        <v>0.25</v>
      </c>
      <c r="S30" s="100"/>
      <c r="U30" s="146" t="s">
        <v>85</v>
      </c>
    </row>
    <row r="31" spans="1:21" x14ac:dyDescent="0.25">
      <c r="A31" s="37" t="s">
        <v>46</v>
      </c>
      <c r="B31" s="89">
        <f>IF(Sonderberechnung="",0%,IF(Sonderberechnung=Nein,0%,10%))</f>
        <v>0</v>
      </c>
      <c r="D31" s="150"/>
      <c r="E31" s="12">
        <v>0.26</v>
      </c>
      <c r="F31" s="32">
        <f t="shared" si="1"/>
        <v>1793.01</v>
      </c>
      <c r="G31" s="28">
        <f t="shared" si="2"/>
        <v>2053.0100000000002</v>
      </c>
      <c r="H31" s="28">
        <f t="shared" si="3"/>
        <v>2313.0100000000002</v>
      </c>
      <c r="I31" s="28">
        <f t="shared" si="4"/>
        <v>2573.0100000000002</v>
      </c>
      <c r="J31" s="28">
        <f t="shared" si="5"/>
        <v>2833.01</v>
      </c>
      <c r="K31" s="28">
        <f t="shared" si="6"/>
        <v>3093.01</v>
      </c>
      <c r="L31" s="28">
        <f t="shared" si="7"/>
        <v>3353.01</v>
      </c>
      <c r="M31" s="28">
        <f t="shared" si="8"/>
        <v>3613.01</v>
      </c>
      <c r="N31" s="28">
        <f t="shared" si="9"/>
        <v>3873.01</v>
      </c>
      <c r="O31" s="28">
        <f t="shared" si="10"/>
        <v>4133.01</v>
      </c>
      <c r="P31" s="28">
        <f t="shared" si="11"/>
        <v>4393.01</v>
      </c>
      <c r="Q31" s="33">
        <f t="shared" si="12"/>
        <v>4653.01</v>
      </c>
      <c r="R31" s="17">
        <v>0.26</v>
      </c>
      <c r="S31" s="100"/>
      <c r="U31" s="146"/>
    </row>
    <row r="32" spans="1:21" x14ac:dyDescent="0.25">
      <c r="A32" s="1" t="s">
        <v>42</v>
      </c>
      <c r="B32" s="90">
        <f>IF(AlleinJaNein=AlleinNein,0%,IF(AlleinJaNein="",0%,IF(AlleinJaNein=AlleinJa,5%)))</f>
        <v>0</v>
      </c>
      <c r="D32" s="150"/>
      <c r="E32" s="12">
        <v>0.27</v>
      </c>
      <c r="F32" s="32">
        <f t="shared" si="1"/>
        <v>1815.01</v>
      </c>
      <c r="G32" s="28">
        <f t="shared" si="2"/>
        <v>2075.0100000000002</v>
      </c>
      <c r="H32" s="28">
        <f t="shared" si="3"/>
        <v>2335.0100000000002</v>
      </c>
      <c r="I32" s="28">
        <f t="shared" si="4"/>
        <v>2595.0100000000002</v>
      </c>
      <c r="J32" s="28">
        <f t="shared" si="5"/>
        <v>2855.01</v>
      </c>
      <c r="K32" s="28">
        <f t="shared" si="6"/>
        <v>3115.01</v>
      </c>
      <c r="L32" s="28">
        <f t="shared" si="7"/>
        <v>3375.01</v>
      </c>
      <c r="M32" s="28">
        <f t="shared" si="8"/>
        <v>3635.01</v>
      </c>
      <c r="N32" s="28">
        <f t="shared" si="9"/>
        <v>3895.01</v>
      </c>
      <c r="O32" s="28">
        <f t="shared" si="10"/>
        <v>4155.01</v>
      </c>
      <c r="P32" s="28">
        <f t="shared" si="11"/>
        <v>4415.01</v>
      </c>
      <c r="Q32" s="33">
        <f t="shared" si="12"/>
        <v>4675.01</v>
      </c>
      <c r="R32" s="17">
        <v>0.27</v>
      </c>
      <c r="S32" s="100"/>
      <c r="U32" s="105" t="s">
        <v>86</v>
      </c>
    </row>
    <row r="33" spans="1:25" ht="15.75" thickBot="1" x14ac:dyDescent="0.3">
      <c r="A33" s="2" t="s">
        <v>45</v>
      </c>
      <c r="B33" s="91">
        <f>SonderZwisch1+Sonderzwisch2</f>
        <v>0</v>
      </c>
      <c r="D33" s="150"/>
      <c r="E33" s="12">
        <v>0.28000000000000003</v>
      </c>
      <c r="F33" s="32">
        <f t="shared" si="1"/>
        <v>1837.01</v>
      </c>
      <c r="G33" s="28">
        <f t="shared" si="2"/>
        <v>2097.0100000000002</v>
      </c>
      <c r="H33" s="28">
        <f t="shared" si="3"/>
        <v>2357.0100000000002</v>
      </c>
      <c r="I33" s="28">
        <f t="shared" si="4"/>
        <v>2617.0100000000002</v>
      </c>
      <c r="J33" s="28">
        <f t="shared" si="5"/>
        <v>2877.01</v>
      </c>
      <c r="K33" s="28">
        <f t="shared" si="6"/>
        <v>3137.01</v>
      </c>
      <c r="L33" s="28">
        <f t="shared" si="7"/>
        <v>3397.01</v>
      </c>
      <c r="M33" s="28">
        <f t="shared" si="8"/>
        <v>3657.01</v>
      </c>
      <c r="N33" s="28">
        <f t="shared" si="9"/>
        <v>3917.01</v>
      </c>
      <c r="O33" s="28">
        <f t="shared" si="10"/>
        <v>4177.01</v>
      </c>
      <c r="P33" s="28">
        <f t="shared" si="11"/>
        <v>4437.01</v>
      </c>
      <c r="Q33" s="33">
        <f t="shared" si="12"/>
        <v>4697.01</v>
      </c>
      <c r="R33" s="17">
        <v>0.28000000000000003</v>
      </c>
      <c r="S33" s="100"/>
      <c r="U33" s="105" t="s">
        <v>70</v>
      </c>
    </row>
    <row r="34" spans="1:25" ht="15.75" thickBot="1" x14ac:dyDescent="0.3">
      <c r="D34" s="150"/>
      <c r="E34" s="12">
        <v>0.28999999999999998</v>
      </c>
      <c r="F34" s="32">
        <f t="shared" si="1"/>
        <v>1859.01</v>
      </c>
      <c r="G34" s="28">
        <f t="shared" si="2"/>
        <v>2119.0100000000002</v>
      </c>
      <c r="H34" s="28">
        <f t="shared" si="3"/>
        <v>2379.0100000000002</v>
      </c>
      <c r="I34" s="28">
        <f t="shared" si="4"/>
        <v>2639.01</v>
      </c>
      <c r="J34" s="28">
        <f t="shared" si="5"/>
        <v>2899.01</v>
      </c>
      <c r="K34" s="28">
        <f t="shared" si="6"/>
        <v>3159.01</v>
      </c>
      <c r="L34" s="28">
        <f t="shared" si="7"/>
        <v>3419.01</v>
      </c>
      <c r="M34" s="28">
        <f t="shared" si="8"/>
        <v>3679.01</v>
      </c>
      <c r="N34" s="28">
        <f t="shared" si="9"/>
        <v>3939.01</v>
      </c>
      <c r="O34" s="28">
        <f t="shared" si="10"/>
        <v>4199.01</v>
      </c>
      <c r="P34" s="28">
        <f t="shared" si="11"/>
        <v>4459.01</v>
      </c>
      <c r="Q34" s="33">
        <f t="shared" si="12"/>
        <v>4719.01</v>
      </c>
      <c r="R34" s="17">
        <v>0.28999999999999998</v>
      </c>
      <c r="S34" s="100"/>
      <c r="U34" s="105" t="s">
        <v>87</v>
      </c>
    </row>
    <row r="35" spans="1:25" ht="16.5" thickBot="1" x14ac:dyDescent="0.3">
      <c r="A35" s="147" t="s">
        <v>48</v>
      </c>
      <c r="B35" s="148"/>
      <c r="D35" s="150"/>
      <c r="E35" s="12">
        <v>0.3</v>
      </c>
      <c r="F35" s="32">
        <f t="shared" si="1"/>
        <v>1881.01</v>
      </c>
      <c r="G35" s="28">
        <f t="shared" si="2"/>
        <v>2141.0100000000002</v>
      </c>
      <c r="H35" s="28">
        <f t="shared" si="3"/>
        <v>2401.0100000000002</v>
      </c>
      <c r="I35" s="28">
        <f t="shared" si="4"/>
        <v>2661.01</v>
      </c>
      <c r="J35" s="28">
        <f t="shared" si="5"/>
        <v>2921.01</v>
      </c>
      <c r="K35" s="28">
        <f t="shared" si="6"/>
        <v>3181.01</v>
      </c>
      <c r="L35" s="28">
        <f t="shared" si="7"/>
        <v>3441.01</v>
      </c>
      <c r="M35" s="28">
        <f t="shared" si="8"/>
        <v>3701.01</v>
      </c>
      <c r="N35" s="28">
        <f t="shared" si="9"/>
        <v>3961.01</v>
      </c>
      <c r="O35" s="28">
        <f t="shared" si="10"/>
        <v>4221.01</v>
      </c>
      <c r="P35" s="28">
        <f t="shared" si="11"/>
        <v>4481.01</v>
      </c>
      <c r="Q35" s="33">
        <f t="shared" si="12"/>
        <v>4741.01</v>
      </c>
      <c r="R35" s="17">
        <v>0.3</v>
      </c>
      <c r="S35" s="100"/>
      <c r="U35" s="105" t="s">
        <v>66</v>
      </c>
    </row>
    <row r="36" spans="1:25" x14ac:dyDescent="0.25">
      <c r="A36" s="37" t="s">
        <v>28</v>
      </c>
      <c r="B36" s="40">
        <f>IF(HHAnzahl=1,VLOOKUP(Einkommen,Tabelle1,13),0%)</f>
        <v>0</v>
      </c>
      <c r="D36" s="150"/>
      <c r="E36" s="12">
        <v>0.31</v>
      </c>
      <c r="F36" s="32">
        <f t="shared" si="1"/>
        <v>1903.01</v>
      </c>
      <c r="G36" s="28">
        <f t="shared" si="2"/>
        <v>2163.0100000000002</v>
      </c>
      <c r="H36" s="28">
        <f t="shared" si="3"/>
        <v>2423.0100000000002</v>
      </c>
      <c r="I36" s="28">
        <f t="shared" si="4"/>
        <v>2683.01</v>
      </c>
      <c r="J36" s="28">
        <f t="shared" si="5"/>
        <v>2943.01</v>
      </c>
      <c r="K36" s="28">
        <f t="shared" si="6"/>
        <v>3203.01</v>
      </c>
      <c r="L36" s="28">
        <f t="shared" si="7"/>
        <v>3463.01</v>
      </c>
      <c r="M36" s="28">
        <f t="shared" si="8"/>
        <v>3723.01</v>
      </c>
      <c r="N36" s="28">
        <f t="shared" si="9"/>
        <v>3983.01</v>
      </c>
      <c r="O36" s="28">
        <f t="shared" si="10"/>
        <v>4243.01</v>
      </c>
      <c r="P36" s="28">
        <f t="shared" si="11"/>
        <v>4503.01</v>
      </c>
      <c r="Q36" s="33">
        <f t="shared" si="12"/>
        <v>4763.01</v>
      </c>
      <c r="R36" s="17">
        <v>0.31</v>
      </c>
      <c r="S36" s="100"/>
      <c r="U36" s="105" t="s">
        <v>61</v>
      </c>
    </row>
    <row r="37" spans="1:25" x14ac:dyDescent="0.25">
      <c r="A37" s="1" t="s">
        <v>29</v>
      </c>
      <c r="B37" s="40">
        <f>IF(HHAnzahl=2,VLOOKUP(Einkommen,Tabelle2,12),0%)</f>
        <v>0</v>
      </c>
      <c r="D37" s="150"/>
      <c r="E37" s="12">
        <v>0.32</v>
      </c>
      <c r="F37" s="32">
        <f t="shared" si="1"/>
        <v>1925.01</v>
      </c>
      <c r="G37" s="28">
        <f t="shared" si="2"/>
        <v>2185.0100000000002</v>
      </c>
      <c r="H37" s="28">
        <f t="shared" si="3"/>
        <v>2445.0100000000002</v>
      </c>
      <c r="I37" s="28">
        <f t="shared" si="4"/>
        <v>2705.01</v>
      </c>
      <c r="J37" s="28">
        <f t="shared" si="5"/>
        <v>2965.01</v>
      </c>
      <c r="K37" s="28">
        <f t="shared" si="6"/>
        <v>3225.01</v>
      </c>
      <c r="L37" s="28">
        <f t="shared" si="7"/>
        <v>3485.01</v>
      </c>
      <c r="M37" s="28">
        <f t="shared" si="8"/>
        <v>3745.01</v>
      </c>
      <c r="N37" s="28">
        <f t="shared" si="9"/>
        <v>4005.01</v>
      </c>
      <c r="O37" s="28">
        <f t="shared" si="10"/>
        <v>4265.01</v>
      </c>
      <c r="P37" s="28">
        <f t="shared" si="11"/>
        <v>4525.01</v>
      </c>
      <c r="Q37" s="33">
        <f t="shared" si="12"/>
        <v>4785.01</v>
      </c>
      <c r="R37" s="17">
        <v>0.32</v>
      </c>
      <c r="S37" s="100"/>
      <c r="U37" s="146" t="s">
        <v>88</v>
      </c>
    </row>
    <row r="38" spans="1:25" x14ac:dyDescent="0.25">
      <c r="A38" s="1" t="s">
        <v>30</v>
      </c>
      <c r="B38" s="40">
        <f>IF(HHAnzahl=3,VLOOKUP(Einkommen,Tabelle3,11),0%)</f>
        <v>0</v>
      </c>
      <c r="D38" s="150"/>
      <c r="E38" s="12">
        <v>0.33</v>
      </c>
      <c r="F38" s="32">
        <f t="shared" si="1"/>
        <v>1947.01</v>
      </c>
      <c r="G38" s="28">
        <f t="shared" si="2"/>
        <v>2207.0100000000002</v>
      </c>
      <c r="H38" s="28">
        <f t="shared" si="3"/>
        <v>2467.0100000000002</v>
      </c>
      <c r="I38" s="28">
        <f t="shared" si="4"/>
        <v>2727.01</v>
      </c>
      <c r="J38" s="28">
        <f t="shared" si="5"/>
        <v>2987.01</v>
      </c>
      <c r="K38" s="28">
        <f t="shared" si="6"/>
        <v>3247.01</v>
      </c>
      <c r="L38" s="28">
        <f t="shared" si="7"/>
        <v>3507.01</v>
      </c>
      <c r="M38" s="28">
        <f t="shared" si="8"/>
        <v>3767.01</v>
      </c>
      <c r="N38" s="28">
        <f t="shared" si="9"/>
        <v>4027.01</v>
      </c>
      <c r="O38" s="28">
        <f t="shared" si="10"/>
        <v>4287.01</v>
      </c>
      <c r="P38" s="28">
        <f t="shared" si="11"/>
        <v>4547.01</v>
      </c>
      <c r="Q38" s="33">
        <f t="shared" si="12"/>
        <v>4807.01</v>
      </c>
      <c r="R38" s="17">
        <v>0.33</v>
      </c>
      <c r="S38" s="100"/>
      <c r="U38" s="146"/>
    </row>
    <row r="39" spans="1:25" x14ac:dyDescent="0.25">
      <c r="A39" s="1" t="s">
        <v>31</v>
      </c>
      <c r="B39" s="40">
        <f>IF(HHAnzahl=4,VLOOKUP(Einkommen,Tabelle4,10),0%)</f>
        <v>0</v>
      </c>
      <c r="D39" s="150"/>
      <c r="E39" s="12">
        <v>0.34</v>
      </c>
      <c r="F39" s="32">
        <f t="shared" ref="F39:F56" si="13">F38+Vertikal</f>
        <v>1969.01</v>
      </c>
      <c r="G39" s="28">
        <f t="shared" ref="G39:G56" si="14">G38+Vertikal</f>
        <v>2229.0100000000002</v>
      </c>
      <c r="H39" s="28">
        <f t="shared" ref="H39:H56" si="15">H38+Vertikal</f>
        <v>2489.0100000000002</v>
      </c>
      <c r="I39" s="28">
        <f t="shared" ref="I39:I56" si="16">I38+Vertikal</f>
        <v>2749.01</v>
      </c>
      <c r="J39" s="28">
        <f t="shared" ref="J39:J56" si="17">J38+Vertikal</f>
        <v>3009.01</v>
      </c>
      <c r="K39" s="28">
        <f t="shared" ref="K39:K56" si="18">K38+Vertikal</f>
        <v>3269.01</v>
      </c>
      <c r="L39" s="28">
        <f t="shared" ref="L39:L56" si="19">L38+Vertikal</f>
        <v>3529.01</v>
      </c>
      <c r="M39" s="28">
        <f t="shared" ref="M39:M56" si="20">M38+Vertikal</f>
        <v>3789.01</v>
      </c>
      <c r="N39" s="28">
        <f t="shared" ref="N39:N56" si="21">N38+Vertikal</f>
        <v>4049.01</v>
      </c>
      <c r="O39" s="28">
        <f t="shared" ref="O39:O56" si="22">O38+Vertikal</f>
        <v>4309.01</v>
      </c>
      <c r="P39" s="28">
        <f t="shared" ref="P39:P56" si="23">P38+Vertikal</f>
        <v>4569.01</v>
      </c>
      <c r="Q39" s="33">
        <f t="shared" ref="Q39:Q56" si="24">Q38+Vertikal</f>
        <v>4829.01</v>
      </c>
      <c r="R39" s="17">
        <v>0.34</v>
      </c>
      <c r="S39" s="100"/>
      <c r="U39" s="146" t="s">
        <v>89</v>
      </c>
    </row>
    <row r="40" spans="1:25" x14ac:dyDescent="0.25">
      <c r="A40" s="1" t="s">
        <v>32</v>
      </c>
      <c r="B40" s="40">
        <f>IF(HHAnzahl=5,VLOOKUP(Einkommen,Tabelle5,9),0%)</f>
        <v>0</v>
      </c>
      <c r="D40" s="150"/>
      <c r="E40" s="12">
        <v>0.35</v>
      </c>
      <c r="F40" s="32">
        <f t="shared" si="13"/>
        <v>1991.01</v>
      </c>
      <c r="G40" s="28">
        <f t="shared" si="14"/>
        <v>2251.0100000000002</v>
      </c>
      <c r="H40" s="28">
        <f t="shared" si="15"/>
        <v>2511.0100000000002</v>
      </c>
      <c r="I40" s="28">
        <f t="shared" si="16"/>
        <v>2771.01</v>
      </c>
      <c r="J40" s="28">
        <f t="shared" si="17"/>
        <v>3031.01</v>
      </c>
      <c r="K40" s="28">
        <f t="shared" si="18"/>
        <v>3291.01</v>
      </c>
      <c r="L40" s="28">
        <f t="shared" si="19"/>
        <v>3551.01</v>
      </c>
      <c r="M40" s="28">
        <f t="shared" si="20"/>
        <v>3811.01</v>
      </c>
      <c r="N40" s="28">
        <f t="shared" si="21"/>
        <v>4071.01</v>
      </c>
      <c r="O40" s="28">
        <f t="shared" si="22"/>
        <v>4331.01</v>
      </c>
      <c r="P40" s="28">
        <f t="shared" si="23"/>
        <v>4591.01</v>
      </c>
      <c r="Q40" s="33">
        <f t="shared" si="24"/>
        <v>4851.01</v>
      </c>
      <c r="R40" s="17">
        <v>0.35</v>
      </c>
      <c r="S40" s="100"/>
      <c r="U40" s="146"/>
    </row>
    <row r="41" spans="1:25" x14ac:dyDescent="0.25">
      <c r="A41" s="1" t="s">
        <v>33</v>
      </c>
      <c r="B41" s="40">
        <f>IF(HHAnzahl=6,VLOOKUP(Einkommen,Tabelle6,8),0%)</f>
        <v>0</v>
      </c>
      <c r="D41" s="150"/>
      <c r="E41" s="12">
        <v>0.36</v>
      </c>
      <c r="F41" s="32">
        <f t="shared" si="13"/>
        <v>2013.01</v>
      </c>
      <c r="G41" s="28">
        <f t="shared" si="14"/>
        <v>2273.0100000000002</v>
      </c>
      <c r="H41" s="28">
        <f t="shared" si="15"/>
        <v>2533.0100000000002</v>
      </c>
      <c r="I41" s="28">
        <f t="shared" si="16"/>
        <v>2793.01</v>
      </c>
      <c r="J41" s="28">
        <f t="shared" si="17"/>
        <v>3053.01</v>
      </c>
      <c r="K41" s="28">
        <f t="shared" si="18"/>
        <v>3313.01</v>
      </c>
      <c r="L41" s="28">
        <f t="shared" si="19"/>
        <v>3573.01</v>
      </c>
      <c r="M41" s="28">
        <f t="shared" si="20"/>
        <v>3833.01</v>
      </c>
      <c r="N41" s="28">
        <f t="shared" si="21"/>
        <v>4093.01</v>
      </c>
      <c r="O41" s="28">
        <f t="shared" si="22"/>
        <v>4353.01</v>
      </c>
      <c r="P41" s="28">
        <f t="shared" si="23"/>
        <v>4613.01</v>
      </c>
      <c r="Q41" s="33">
        <f t="shared" si="24"/>
        <v>4873.01</v>
      </c>
      <c r="R41" s="17">
        <v>0.36</v>
      </c>
      <c r="S41" s="100"/>
      <c r="U41" s="105" t="s">
        <v>62</v>
      </c>
    </row>
    <row r="42" spans="1:25" x14ac:dyDescent="0.25">
      <c r="A42" s="1" t="s">
        <v>34</v>
      </c>
      <c r="B42" s="40">
        <f>IF(HHAnzahl=7,VLOOKUP(Einkommen,Tabelle7,7),0%)</f>
        <v>0</v>
      </c>
      <c r="D42" s="150"/>
      <c r="E42" s="12">
        <v>0.37</v>
      </c>
      <c r="F42" s="32">
        <f t="shared" si="13"/>
        <v>2035.01</v>
      </c>
      <c r="G42" s="28">
        <f t="shared" si="14"/>
        <v>2295.0100000000002</v>
      </c>
      <c r="H42" s="28">
        <f t="shared" si="15"/>
        <v>2555.0100000000002</v>
      </c>
      <c r="I42" s="28">
        <f t="shared" si="16"/>
        <v>2815.01</v>
      </c>
      <c r="J42" s="28">
        <f t="shared" si="17"/>
        <v>3075.01</v>
      </c>
      <c r="K42" s="28">
        <f t="shared" si="18"/>
        <v>3335.01</v>
      </c>
      <c r="L42" s="28">
        <f t="shared" si="19"/>
        <v>3595.01</v>
      </c>
      <c r="M42" s="28">
        <f t="shared" si="20"/>
        <v>3855.01</v>
      </c>
      <c r="N42" s="28">
        <f t="shared" si="21"/>
        <v>4115.01</v>
      </c>
      <c r="O42" s="28">
        <f t="shared" si="22"/>
        <v>4375.01</v>
      </c>
      <c r="P42" s="28">
        <f t="shared" si="23"/>
        <v>4635.01</v>
      </c>
      <c r="Q42" s="33">
        <f t="shared" si="24"/>
        <v>4895.01</v>
      </c>
      <c r="R42" s="17">
        <v>0.37</v>
      </c>
      <c r="S42" s="100"/>
      <c r="U42" s="146" t="s">
        <v>90</v>
      </c>
    </row>
    <row r="43" spans="1:25" x14ac:dyDescent="0.25">
      <c r="A43" s="1" t="s">
        <v>35</v>
      </c>
      <c r="B43" s="40">
        <f>IF(HHAnzahl=8,VLOOKUP(Einkommen,Tabelle8,6),0%)</f>
        <v>0</v>
      </c>
      <c r="D43" s="150"/>
      <c r="E43" s="12">
        <v>0.38</v>
      </c>
      <c r="F43" s="32">
        <f t="shared" si="13"/>
        <v>2057.0100000000002</v>
      </c>
      <c r="G43" s="28">
        <f t="shared" si="14"/>
        <v>2317.0100000000002</v>
      </c>
      <c r="H43" s="28">
        <f t="shared" si="15"/>
        <v>2577.0100000000002</v>
      </c>
      <c r="I43" s="28">
        <f t="shared" si="16"/>
        <v>2837.01</v>
      </c>
      <c r="J43" s="28">
        <f t="shared" si="17"/>
        <v>3097.01</v>
      </c>
      <c r="K43" s="28">
        <f t="shared" si="18"/>
        <v>3357.01</v>
      </c>
      <c r="L43" s="28">
        <f t="shared" si="19"/>
        <v>3617.01</v>
      </c>
      <c r="M43" s="28">
        <f t="shared" si="20"/>
        <v>3877.01</v>
      </c>
      <c r="N43" s="28">
        <f t="shared" si="21"/>
        <v>4137.01</v>
      </c>
      <c r="O43" s="28">
        <f t="shared" si="22"/>
        <v>4397.01</v>
      </c>
      <c r="P43" s="28">
        <f t="shared" si="23"/>
        <v>4657.01</v>
      </c>
      <c r="Q43" s="33">
        <f t="shared" si="24"/>
        <v>4917.01</v>
      </c>
      <c r="R43" s="17">
        <v>0.38</v>
      </c>
      <c r="S43" s="100"/>
      <c r="U43" s="146"/>
    </row>
    <row r="44" spans="1:25" x14ac:dyDescent="0.25">
      <c r="A44" s="1" t="s">
        <v>36</v>
      </c>
      <c r="B44" s="40">
        <f>IF(HHAnzahl=9,VLOOKUP(Einkommen,Tabelle9,5),0%)</f>
        <v>0</v>
      </c>
      <c r="D44" s="150"/>
      <c r="E44" s="12">
        <v>0.39</v>
      </c>
      <c r="F44" s="32">
        <f t="shared" si="13"/>
        <v>2079.0100000000002</v>
      </c>
      <c r="G44" s="28">
        <f t="shared" si="14"/>
        <v>2339.0100000000002</v>
      </c>
      <c r="H44" s="28">
        <f t="shared" si="15"/>
        <v>2599.0100000000002</v>
      </c>
      <c r="I44" s="28">
        <f t="shared" si="16"/>
        <v>2859.01</v>
      </c>
      <c r="J44" s="28">
        <f t="shared" si="17"/>
        <v>3119.01</v>
      </c>
      <c r="K44" s="28">
        <f t="shared" si="18"/>
        <v>3379.01</v>
      </c>
      <c r="L44" s="28">
        <f t="shared" si="19"/>
        <v>3639.01</v>
      </c>
      <c r="M44" s="28">
        <f t="shared" si="20"/>
        <v>3899.01</v>
      </c>
      <c r="N44" s="28">
        <f t="shared" si="21"/>
        <v>4159.01</v>
      </c>
      <c r="O44" s="28">
        <f t="shared" si="22"/>
        <v>4419.01</v>
      </c>
      <c r="P44" s="28">
        <f t="shared" si="23"/>
        <v>4679.01</v>
      </c>
      <c r="Q44" s="33">
        <f t="shared" si="24"/>
        <v>4939.01</v>
      </c>
      <c r="R44" s="17">
        <v>0.39</v>
      </c>
      <c r="S44" s="100"/>
      <c r="U44" s="105" t="s">
        <v>63</v>
      </c>
      <c r="V44" s="105"/>
      <c r="W44" s="105"/>
      <c r="X44" s="105"/>
      <c r="Y44" s="105"/>
    </row>
    <row r="45" spans="1:25" x14ac:dyDescent="0.25">
      <c r="A45" s="1" t="s">
        <v>37</v>
      </c>
      <c r="B45" s="40">
        <f>IF(HHAnzahl=10,VLOOKUP(Einkommen,Tabelle10,4),0%)</f>
        <v>0</v>
      </c>
      <c r="D45" s="150"/>
      <c r="E45" s="12">
        <v>0.4</v>
      </c>
      <c r="F45" s="32">
        <f t="shared" si="13"/>
        <v>2101.0100000000002</v>
      </c>
      <c r="G45" s="28">
        <f t="shared" si="14"/>
        <v>2361.0100000000002</v>
      </c>
      <c r="H45" s="28">
        <f t="shared" si="15"/>
        <v>2621.0100000000002</v>
      </c>
      <c r="I45" s="28">
        <f t="shared" si="16"/>
        <v>2881.01</v>
      </c>
      <c r="J45" s="28">
        <f t="shared" si="17"/>
        <v>3141.01</v>
      </c>
      <c r="K45" s="28">
        <f t="shared" si="18"/>
        <v>3401.01</v>
      </c>
      <c r="L45" s="28">
        <f t="shared" si="19"/>
        <v>3661.01</v>
      </c>
      <c r="M45" s="28">
        <f t="shared" si="20"/>
        <v>3921.01</v>
      </c>
      <c r="N45" s="28">
        <f t="shared" si="21"/>
        <v>4181.01</v>
      </c>
      <c r="O45" s="28">
        <f t="shared" si="22"/>
        <v>4441.01</v>
      </c>
      <c r="P45" s="28">
        <f t="shared" si="23"/>
        <v>4701.01</v>
      </c>
      <c r="Q45" s="33">
        <f t="shared" si="24"/>
        <v>4961.01</v>
      </c>
      <c r="R45" s="17">
        <v>0.4</v>
      </c>
      <c r="S45" s="100"/>
      <c r="U45" s="105" t="s">
        <v>64</v>
      </c>
    </row>
    <row r="46" spans="1:25" x14ac:dyDescent="0.25">
      <c r="A46" s="1" t="s">
        <v>38</v>
      </c>
      <c r="B46" s="40">
        <f>IF(HHAnzahl=11,VLOOKUP(Einkommen,Tabelle11,3),0%)</f>
        <v>0</v>
      </c>
      <c r="D46" s="150"/>
      <c r="E46" s="12">
        <v>0.41</v>
      </c>
      <c r="F46" s="32">
        <f t="shared" si="13"/>
        <v>2123.0100000000002</v>
      </c>
      <c r="G46" s="28">
        <f t="shared" si="14"/>
        <v>2383.0100000000002</v>
      </c>
      <c r="H46" s="28">
        <f t="shared" si="15"/>
        <v>2643.01</v>
      </c>
      <c r="I46" s="28">
        <f t="shared" si="16"/>
        <v>2903.01</v>
      </c>
      <c r="J46" s="28">
        <f t="shared" si="17"/>
        <v>3163.01</v>
      </c>
      <c r="K46" s="28">
        <f t="shared" si="18"/>
        <v>3423.01</v>
      </c>
      <c r="L46" s="28">
        <f t="shared" si="19"/>
        <v>3683.01</v>
      </c>
      <c r="M46" s="28">
        <f t="shared" si="20"/>
        <v>3943.01</v>
      </c>
      <c r="N46" s="28">
        <f t="shared" si="21"/>
        <v>4203.01</v>
      </c>
      <c r="O46" s="28">
        <f t="shared" si="22"/>
        <v>4463.01</v>
      </c>
      <c r="P46" s="28">
        <f t="shared" si="23"/>
        <v>4723.01</v>
      </c>
      <c r="Q46" s="33">
        <f t="shared" si="24"/>
        <v>4983.01</v>
      </c>
      <c r="R46" s="17">
        <v>0.41</v>
      </c>
      <c r="S46" s="100"/>
    </row>
    <row r="47" spans="1:25" ht="15.75" thickBot="1" x14ac:dyDescent="0.3">
      <c r="A47" s="38" t="s">
        <v>39</v>
      </c>
      <c r="B47" s="39">
        <f>IF(HHAnzahl=12,VLOOKUP(Einkommen,Tabelle12,2),0%)</f>
        <v>0</v>
      </c>
      <c r="D47" s="150"/>
      <c r="E47" s="12">
        <v>0.42</v>
      </c>
      <c r="F47" s="32">
        <f t="shared" si="13"/>
        <v>2145.0100000000002</v>
      </c>
      <c r="G47" s="28">
        <f t="shared" si="14"/>
        <v>2405.0100000000002</v>
      </c>
      <c r="H47" s="28">
        <f t="shared" si="15"/>
        <v>2665.01</v>
      </c>
      <c r="I47" s="28">
        <f t="shared" si="16"/>
        <v>2925.01</v>
      </c>
      <c r="J47" s="28">
        <f t="shared" si="17"/>
        <v>3185.01</v>
      </c>
      <c r="K47" s="28">
        <f t="shared" si="18"/>
        <v>3445.01</v>
      </c>
      <c r="L47" s="28">
        <f t="shared" si="19"/>
        <v>3705.01</v>
      </c>
      <c r="M47" s="28">
        <f t="shared" si="20"/>
        <v>3965.01</v>
      </c>
      <c r="N47" s="28">
        <f t="shared" si="21"/>
        <v>4225.01</v>
      </c>
      <c r="O47" s="28">
        <f t="shared" si="22"/>
        <v>4485.01</v>
      </c>
      <c r="P47" s="28">
        <f t="shared" si="23"/>
        <v>4745.01</v>
      </c>
      <c r="Q47" s="33">
        <f t="shared" si="24"/>
        <v>5005.01</v>
      </c>
      <c r="R47" s="17">
        <v>0.42</v>
      </c>
      <c r="S47" s="100"/>
    </row>
    <row r="48" spans="1:25" ht="16.5" thickBot="1" x14ac:dyDescent="0.3">
      <c r="A48" s="92" t="s">
        <v>49</v>
      </c>
      <c r="B48" s="93">
        <f>SUM(B36:B47)</f>
        <v>0</v>
      </c>
      <c r="D48" s="150"/>
      <c r="E48" s="12">
        <v>0.43</v>
      </c>
      <c r="F48" s="32">
        <f t="shared" si="13"/>
        <v>2167.0100000000002</v>
      </c>
      <c r="G48" s="28">
        <f t="shared" si="14"/>
        <v>2427.0100000000002</v>
      </c>
      <c r="H48" s="28">
        <f t="shared" si="15"/>
        <v>2687.01</v>
      </c>
      <c r="I48" s="28">
        <f t="shared" si="16"/>
        <v>2947.01</v>
      </c>
      <c r="J48" s="28">
        <f t="shared" si="17"/>
        <v>3207.01</v>
      </c>
      <c r="K48" s="28">
        <f t="shared" si="18"/>
        <v>3467.01</v>
      </c>
      <c r="L48" s="28">
        <f t="shared" si="19"/>
        <v>3727.01</v>
      </c>
      <c r="M48" s="28">
        <f t="shared" si="20"/>
        <v>3987.01</v>
      </c>
      <c r="N48" s="28">
        <f t="shared" si="21"/>
        <v>4247.01</v>
      </c>
      <c r="O48" s="28">
        <f t="shared" si="22"/>
        <v>4507.01</v>
      </c>
      <c r="P48" s="28">
        <f t="shared" si="23"/>
        <v>4767.01</v>
      </c>
      <c r="Q48" s="33">
        <f t="shared" si="24"/>
        <v>5027.01</v>
      </c>
      <c r="R48" s="17">
        <v>0.43</v>
      </c>
      <c r="S48" s="100"/>
      <c r="U48" s="106" t="s">
        <v>65</v>
      </c>
    </row>
    <row r="49" spans="1:21" ht="15.75" customHeight="1" thickBot="1" x14ac:dyDescent="0.3">
      <c r="D49" s="150"/>
      <c r="E49" s="12">
        <v>0.44</v>
      </c>
      <c r="F49" s="32">
        <f t="shared" si="13"/>
        <v>2189.0100000000002</v>
      </c>
      <c r="G49" s="28">
        <f t="shared" si="14"/>
        <v>2449.0100000000002</v>
      </c>
      <c r="H49" s="28">
        <f t="shared" si="15"/>
        <v>2709.01</v>
      </c>
      <c r="I49" s="28">
        <f t="shared" si="16"/>
        <v>2969.01</v>
      </c>
      <c r="J49" s="28">
        <f t="shared" si="17"/>
        <v>3229.01</v>
      </c>
      <c r="K49" s="28">
        <f t="shared" si="18"/>
        <v>3489.01</v>
      </c>
      <c r="L49" s="28">
        <f t="shared" si="19"/>
        <v>3749.01</v>
      </c>
      <c r="M49" s="28">
        <f t="shared" si="20"/>
        <v>4009.01</v>
      </c>
      <c r="N49" s="28">
        <f t="shared" si="21"/>
        <v>4269.01</v>
      </c>
      <c r="O49" s="28">
        <f t="shared" si="22"/>
        <v>4529.01</v>
      </c>
      <c r="P49" s="28">
        <f t="shared" si="23"/>
        <v>4789.01</v>
      </c>
      <c r="Q49" s="33">
        <f t="shared" si="24"/>
        <v>5049.01</v>
      </c>
      <c r="R49" s="17">
        <v>0.44</v>
      </c>
      <c r="S49" s="100"/>
      <c r="U49" s="141" t="s">
        <v>71</v>
      </c>
    </row>
    <row r="50" spans="1:21" ht="16.5" thickBot="1" x14ac:dyDescent="0.3">
      <c r="A50" s="144" t="s">
        <v>53</v>
      </c>
      <c r="B50" s="145"/>
      <c r="D50" s="150"/>
      <c r="E50" s="12">
        <v>0.45</v>
      </c>
      <c r="F50" s="32">
        <f t="shared" si="13"/>
        <v>2211.0100000000002</v>
      </c>
      <c r="G50" s="28">
        <f t="shared" si="14"/>
        <v>2471.0100000000002</v>
      </c>
      <c r="H50" s="28">
        <f t="shared" si="15"/>
        <v>2731.01</v>
      </c>
      <c r="I50" s="28">
        <f t="shared" si="16"/>
        <v>2991.01</v>
      </c>
      <c r="J50" s="28">
        <f t="shared" si="17"/>
        <v>3251.01</v>
      </c>
      <c r="K50" s="28">
        <f t="shared" si="18"/>
        <v>3511.01</v>
      </c>
      <c r="L50" s="28">
        <f t="shared" si="19"/>
        <v>3771.01</v>
      </c>
      <c r="M50" s="28">
        <f t="shared" si="20"/>
        <v>4031.01</v>
      </c>
      <c r="N50" s="28">
        <f t="shared" si="21"/>
        <v>4291.01</v>
      </c>
      <c r="O50" s="28">
        <f t="shared" si="22"/>
        <v>4551.01</v>
      </c>
      <c r="P50" s="28">
        <f t="shared" si="23"/>
        <v>4811.01</v>
      </c>
      <c r="Q50" s="33">
        <f t="shared" si="24"/>
        <v>5071.01</v>
      </c>
      <c r="R50" s="17">
        <v>0.45</v>
      </c>
      <c r="S50" s="100"/>
      <c r="U50" s="142"/>
    </row>
    <row r="51" spans="1:21" x14ac:dyDescent="0.25">
      <c r="A51" s="1" t="s">
        <v>50</v>
      </c>
      <c r="B51" s="79">
        <v>25</v>
      </c>
      <c r="D51" s="150"/>
      <c r="E51" s="12">
        <v>0.46</v>
      </c>
      <c r="F51" s="32">
        <f t="shared" si="13"/>
        <v>2233.0100000000002</v>
      </c>
      <c r="G51" s="28">
        <f t="shared" si="14"/>
        <v>2493.0100000000002</v>
      </c>
      <c r="H51" s="28">
        <f t="shared" si="15"/>
        <v>2753.01</v>
      </c>
      <c r="I51" s="28">
        <f t="shared" si="16"/>
        <v>3013.01</v>
      </c>
      <c r="J51" s="28">
        <f t="shared" si="17"/>
        <v>3273.01</v>
      </c>
      <c r="K51" s="28">
        <f t="shared" si="18"/>
        <v>3533.01</v>
      </c>
      <c r="L51" s="28">
        <f t="shared" si="19"/>
        <v>3793.01</v>
      </c>
      <c r="M51" s="28">
        <f t="shared" si="20"/>
        <v>4053.01</v>
      </c>
      <c r="N51" s="28">
        <f t="shared" si="21"/>
        <v>4313.01</v>
      </c>
      <c r="O51" s="28">
        <f t="shared" si="22"/>
        <v>4573.01</v>
      </c>
      <c r="P51" s="28">
        <f t="shared" si="23"/>
        <v>4833.01</v>
      </c>
      <c r="Q51" s="33">
        <f t="shared" si="24"/>
        <v>5093.01</v>
      </c>
      <c r="R51" s="17">
        <v>0.46</v>
      </c>
      <c r="S51" s="100"/>
      <c r="U51" s="143"/>
    </row>
    <row r="52" spans="1:21" x14ac:dyDescent="0.25">
      <c r="A52" s="1" t="s">
        <v>10</v>
      </c>
      <c r="B52" s="19" t="e">
        <f>VLOOKUP(HHAnzahl,AnrechNutzfläche,2)</f>
        <v>#N/A</v>
      </c>
      <c r="D52" s="150"/>
      <c r="E52" s="12">
        <v>0.47</v>
      </c>
      <c r="F52" s="32">
        <f t="shared" si="13"/>
        <v>2255.0100000000002</v>
      </c>
      <c r="G52" s="28">
        <f t="shared" si="14"/>
        <v>2515.0100000000002</v>
      </c>
      <c r="H52" s="28">
        <f t="shared" si="15"/>
        <v>2775.01</v>
      </c>
      <c r="I52" s="28">
        <f t="shared" si="16"/>
        <v>3035.01</v>
      </c>
      <c r="J52" s="28">
        <f t="shared" si="17"/>
        <v>3295.01</v>
      </c>
      <c r="K52" s="28">
        <f t="shared" si="18"/>
        <v>3555.01</v>
      </c>
      <c r="L52" s="28">
        <f t="shared" si="19"/>
        <v>3815.01</v>
      </c>
      <c r="M52" s="28">
        <f t="shared" si="20"/>
        <v>4075.01</v>
      </c>
      <c r="N52" s="28">
        <f t="shared" si="21"/>
        <v>4335.01</v>
      </c>
      <c r="O52" s="28">
        <f t="shared" si="22"/>
        <v>4595.01</v>
      </c>
      <c r="P52" s="28">
        <f t="shared" si="23"/>
        <v>4855.01</v>
      </c>
      <c r="Q52" s="33">
        <f t="shared" si="24"/>
        <v>5115.01</v>
      </c>
      <c r="R52" s="17">
        <v>0.47</v>
      </c>
      <c r="S52" s="100"/>
      <c r="U52" s="120"/>
    </row>
    <row r="53" spans="1:21" ht="15.75" thickBot="1" x14ac:dyDescent="0.3">
      <c r="D53" s="150"/>
      <c r="E53" s="12">
        <v>0.48</v>
      </c>
      <c r="F53" s="32">
        <f t="shared" si="13"/>
        <v>2277.0100000000002</v>
      </c>
      <c r="G53" s="28">
        <f t="shared" si="14"/>
        <v>2537.0100000000002</v>
      </c>
      <c r="H53" s="28">
        <f t="shared" si="15"/>
        <v>2797.01</v>
      </c>
      <c r="I53" s="28">
        <f t="shared" si="16"/>
        <v>3057.01</v>
      </c>
      <c r="J53" s="28">
        <f t="shared" si="17"/>
        <v>3317.01</v>
      </c>
      <c r="K53" s="28">
        <f t="shared" si="18"/>
        <v>3577.01</v>
      </c>
      <c r="L53" s="28">
        <f t="shared" si="19"/>
        <v>3837.01</v>
      </c>
      <c r="M53" s="28">
        <f t="shared" si="20"/>
        <v>4097.01</v>
      </c>
      <c r="N53" s="28">
        <f t="shared" si="21"/>
        <v>4357.01</v>
      </c>
      <c r="O53" s="28">
        <f t="shared" si="22"/>
        <v>4617.01</v>
      </c>
      <c r="P53" s="28">
        <f t="shared" si="23"/>
        <v>4877.01</v>
      </c>
      <c r="Q53" s="33">
        <f t="shared" si="24"/>
        <v>5137.01</v>
      </c>
      <c r="R53" s="17">
        <v>0.48</v>
      </c>
      <c r="S53" s="100"/>
    </row>
    <row r="54" spans="1:21" ht="15.75" thickBot="1" x14ac:dyDescent="0.3">
      <c r="A54" s="117" t="s">
        <v>60</v>
      </c>
      <c r="B54" s="118">
        <v>7</v>
      </c>
      <c r="D54" s="150"/>
      <c r="E54" s="12">
        <v>0.49</v>
      </c>
      <c r="F54" s="32">
        <f t="shared" si="13"/>
        <v>2299.0100000000002</v>
      </c>
      <c r="G54" s="28">
        <f t="shared" si="14"/>
        <v>2559.0100000000002</v>
      </c>
      <c r="H54" s="28">
        <f t="shared" si="15"/>
        <v>2819.01</v>
      </c>
      <c r="I54" s="28">
        <f t="shared" si="16"/>
        <v>3079.01</v>
      </c>
      <c r="J54" s="28">
        <f t="shared" si="17"/>
        <v>3339.01</v>
      </c>
      <c r="K54" s="28">
        <f t="shared" si="18"/>
        <v>3599.01</v>
      </c>
      <c r="L54" s="28">
        <f t="shared" si="19"/>
        <v>3859.01</v>
      </c>
      <c r="M54" s="28">
        <f t="shared" si="20"/>
        <v>4119.01</v>
      </c>
      <c r="N54" s="28">
        <f t="shared" si="21"/>
        <v>4379.01</v>
      </c>
      <c r="O54" s="28">
        <f t="shared" si="22"/>
        <v>4639.01</v>
      </c>
      <c r="P54" s="28">
        <f t="shared" si="23"/>
        <v>4899.01</v>
      </c>
      <c r="Q54" s="33">
        <f t="shared" si="24"/>
        <v>5159.01</v>
      </c>
      <c r="R54" s="17">
        <v>0.49</v>
      </c>
      <c r="S54" s="100"/>
    </row>
    <row r="55" spans="1:21" x14ac:dyDescent="0.25">
      <c r="D55" s="150"/>
      <c r="E55" s="12">
        <v>0.5</v>
      </c>
      <c r="F55" s="32">
        <f t="shared" si="13"/>
        <v>2321.0100000000002</v>
      </c>
      <c r="G55" s="28">
        <f t="shared" si="14"/>
        <v>2581.0100000000002</v>
      </c>
      <c r="H55" s="28">
        <f t="shared" si="15"/>
        <v>2841.01</v>
      </c>
      <c r="I55" s="28">
        <f t="shared" si="16"/>
        <v>3101.01</v>
      </c>
      <c r="J55" s="28">
        <f t="shared" si="17"/>
        <v>3361.01</v>
      </c>
      <c r="K55" s="28">
        <f t="shared" si="18"/>
        <v>3621.01</v>
      </c>
      <c r="L55" s="28">
        <f t="shared" si="19"/>
        <v>3881.01</v>
      </c>
      <c r="M55" s="28">
        <f t="shared" si="20"/>
        <v>4141.01</v>
      </c>
      <c r="N55" s="28">
        <f t="shared" si="21"/>
        <v>4401.01</v>
      </c>
      <c r="O55" s="28">
        <f t="shared" si="22"/>
        <v>4661.01</v>
      </c>
      <c r="P55" s="28">
        <f t="shared" si="23"/>
        <v>4921.01</v>
      </c>
      <c r="Q55" s="33">
        <f t="shared" si="24"/>
        <v>5181.01</v>
      </c>
      <c r="R55" s="17">
        <v>0.5</v>
      </c>
      <c r="S55" s="100"/>
    </row>
    <row r="56" spans="1:21" ht="15.75" thickBot="1" x14ac:dyDescent="0.3">
      <c r="D56" s="151"/>
      <c r="E56" s="13">
        <v>0.51</v>
      </c>
      <c r="F56" s="34">
        <f t="shared" si="13"/>
        <v>2343.0100000000002</v>
      </c>
      <c r="G56" s="35">
        <f t="shared" si="14"/>
        <v>2603.0100000000002</v>
      </c>
      <c r="H56" s="35">
        <f t="shared" si="15"/>
        <v>2863.01</v>
      </c>
      <c r="I56" s="35">
        <f t="shared" si="16"/>
        <v>3123.01</v>
      </c>
      <c r="J56" s="35">
        <f t="shared" si="17"/>
        <v>3383.01</v>
      </c>
      <c r="K56" s="35">
        <f t="shared" si="18"/>
        <v>3643.01</v>
      </c>
      <c r="L56" s="35">
        <f t="shared" si="19"/>
        <v>3903.01</v>
      </c>
      <c r="M56" s="35">
        <f t="shared" si="20"/>
        <v>4163.01</v>
      </c>
      <c r="N56" s="35">
        <f t="shared" si="21"/>
        <v>4423.01</v>
      </c>
      <c r="O56" s="35">
        <f t="shared" si="22"/>
        <v>4683.01</v>
      </c>
      <c r="P56" s="35">
        <f t="shared" si="23"/>
        <v>4943.01</v>
      </c>
      <c r="Q56" s="36">
        <f t="shared" si="24"/>
        <v>5203.01</v>
      </c>
      <c r="R56" s="18">
        <v>0.51</v>
      </c>
      <c r="S56" s="100"/>
    </row>
  </sheetData>
  <sheetProtection selectLockedCells="1" selectUnlockedCells="1"/>
  <mergeCells count="15">
    <mergeCell ref="U49:U51"/>
    <mergeCell ref="A50:B50"/>
    <mergeCell ref="U30:U31"/>
    <mergeCell ref="T12:U12"/>
    <mergeCell ref="A2:B2"/>
    <mergeCell ref="D5:D56"/>
    <mergeCell ref="F3:Q3"/>
    <mergeCell ref="U42:U43"/>
    <mergeCell ref="A10:B10"/>
    <mergeCell ref="U37:U38"/>
    <mergeCell ref="U39:U40"/>
    <mergeCell ref="A25:B25"/>
    <mergeCell ref="D2:R2"/>
    <mergeCell ref="A30:B30"/>
    <mergeCell ref="A35:B35"/>
  </mergeCells>
  <pageMargins left="0.7" right="0.7" top="0.78740157499999996" bottom="0.78740157499999996" header="0.3" footer="0.3"/>
  <pageSetup paperSize="9" orientation="portrait" r:id="rId1"/>
  <ignoredErrors>
    <ignoredError sqref="F6:G6" unlockedFormula="1"/>
    <ignoredError sqref="B4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69</vt:i4>
      </vt:variant>
    </vt:vector>
  </HeadingPairs>
  <TitlesOfParts>
    <vt:vector size="71" baseType="lpstr">
      <vt:lpstr>Rechner</vt:lpstr>
      <vt:lpstr>Datenblatt</vt:lpstr>
      <vt:lpstr>Alleinerzieher</vt:lpstr>
      <vt:lpstr>AlleinJa</vt:lpstr>
      <vt:lpstr>AlleinJaNein</vt:lpstr>
      <vt:lpstr>AlleinNein</vt:lpstr>
      <vt:lpstr>AllText</vt:lpstr>
      <vt:lpstr>AnrechNutzfläche</vt:lpstr>
      <vt:lpstr>AnsruchUnter7</vt:lpstr>
      <vt:lpstr>AnzahlHH</vt:lpstr>
      <vt:lpstr>AufwandAnrech</vt:lpstr>
      <vt:lpstr>Aufwände</vt:lpstr>
      <vt:lpstr>AufwandZumutbar</vt:lpstr>
      <vt:lpstr>Basis</vt:lpstr>
      <vt:lpstr>Basis10</vt:lpstr>
      <vt:lpstr>Basis15</vt:lpstr>
      <vt:lpstr>Basis5</vt:lpstr>
      <vt:lpstr>BehindertesKind</vt:lpstr>
      <vt:lpstr>Betriebskostenzuschlag</vt:lpstr>
      <vt:lpstr>DreiKinder</vt:lpstr>
      <vt:lpstr>Einkommen</vt:lpstr>
      <vt:lpstr>FördAnsprBeträgt</vt:lpstr>
      <vt:lpstr>Förderungsanspruch</vt:lpstr>
      <vt:lpstr>GründeSonderberechnung</vt:lpstr>
      <vt:lpstr>HHAnzahl</vt:lpstr>
      <vt:lpstr>HM55Behinderung</vt:lpstr>
      <vt:lpstr>Horizontal</vt:lpstr>
      <vt:lpstr>Infofeld</vt:lpstr>
      <vt:lpstr>Infofeld1</vt:lpstr>
      <vt:lpstr>InfoFörderung</vt:lpstr>
      <vt:lpstr>KeineBerechMöglich</vt:lpstr>
      <vt:lpstr>KeineWBHmöglich</vt:lpstr>
      <vt:lpstr>MaxAnrechenbar</vt:lpstr>
      <vt:lpstr>Maximaleinkommen</vt:lpstr>
      <vt:lpstr>MaxQuadPreis</vt:lpstr>
      <vt:lpstr>Mindestgröße</vt:lpstr>
      <vt:lpstr>MinWBH</vt:lpstr>
      <vt:lpstr>Nein</vt:lpstr>
      <vt:lpstr>NutzAnrechenbar</vt:lpstr>
      <vt:lpstr>Nutzfläche</vt:lpstr>
      <vt:lpstr>NutzflächeAnrech</vt:lpstr>
      <vt:lpstr>NutzflächeText</vt:lpstr>
      <vt:lpstr>QuadratAnrech</vt:lpstr>
      <vt:lpstr>Sonderberechnung</vt:lpstr>
      <vt:lpstr>SonderZwisch1</vt:lpstr>
      <vt:lpstr>Sonderzwisch2</vt:lpstr>
      <vt:lpstr>SonderZwisch3</vt:lpstr>
      <vt:lpstr>Tabelle1</vt:lpstr>
      <vt:lpstr>Tabelle10</vt:lpstr>
      <vt:lpstr>Tabelle11</vt:lpstr>
      <vt:lpstr>Tabelle12</vt:lpstr>
      <vt:lpstr>Tabelle2</vt:lpstr>
      <vt:lpstr>Tabelle3</vt:lpstr>
      <vt:lpstr>Tabelle4</vt:lpstr>
      <vt:lpstr>Tabelle5</vt:lpstr>
      <vt:lpstr>Tabelle6</vt:lpstr>
      <vt:lpstr>Tabelle7</vt:lpstr>
      <vt:lpstr>Tabelle8</vt:lpstr>
      <vt:lpstr>Tabelle9</vt:lpstr>
      <vt:lpstr>TextMaxQuadpreis</vt:lpstr>
      <vt:lpstr>TextQuadPreis</vt:lpstr>
      <vt:lpstr>TextWohnAnrech</vt:lpstr>
      <vt:lpstr>TextWohnZumutbar</vt:lpstr>
      <vt:lpstr>TextZumutbarkeit</vt:lpstr>
      <vt:lpstr>Unter25</vt:lpstr>
      <vt:lpstr>Unter7Nicht</vt:lpstr>
      <vt:lpstr>Vertikal</vt:lpstr>
      <vt:lpstr>Wohnnutzfläche</vt:lpstr>
      <vt:lpstr>WohnÜbersteigt</vt:lpstr>
      <vt:lpstr>Zumutbar</vt:lpstr>
      <vt:lpstr>ZumutNichtBerech</vt:lpstr>
    </vt:vector>
  </TitlesOfParts>
  <Company>Energieinstitut Vorarlberg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Eckart Drössler</dc:creator>
  <cp:lastModifiedBy>Hinterauer Peter</cp:lastModifiedBy>
  <cp:lastPrinted>2014-01-21T10:05:03Z</cp:lastPrinted>
  <dcterms:created xsi:type="dcterms:W3CDTF">2013-08-27T09:51:01Z</dcterms:created>
  <dcterms:modified xsi:type="dcterms:W3CDTF">2024-12-18T07:18:31Z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COO.1000.3216.2.528682</vt:lpwstr>
  </property>
  <property fmtid="{D5CDD505-2E9C-101B-9397-08002B2CF9AE}" pid="3" name="FSC#COOELAK@1.1001:Subject">
    <vt:lpwstr>Wohnbeihilfe-Rechner</vt:lpwstr>
  </property>
  <property fmtid="{D5CDD505-2E9C-101B-9397-08002B2CF9AE}" pid="4" name="FSC#COOELAK@1.1001:FileReference">
    <vt:lpwstr/>
  </property>
  <property fmtid="{D5CDD505-2E9C-101B-9397-08002B2CF9AE}" pid="5" name="FSC#COOELAK@1.1001:FileRefYear">
    <vt:lpwstr/>
  </property>
  <property fmtid="{D5CDD505-2E9C-101B-9397-08002B2CF9AE}" pid="6" name="FSC#COOELAK@1.1001:FileRefOrdinal">
    <vt:lpwstr/>
  </property>
  <property fmtid="{D5CDD505-2E9C-101B-9397-08002B2CF9AE}" pid="7" name="FSC#COOELAK@1.1001:FileRefOU">
    <vt:lpwstr/>
  </property>
  <property fmtid="{D5CDD505-2E9C-101B-9397-08002B2CF9AE}" pid="8" name="FSC#COOELAK@1.1001:Organization">
    <vt:lpwstr/>
  </property>
  <property fmtid="{D5CDD505-2E9C-101B-9397-08002B2CF9AE}" pid="9" name="FSC#COOELAK@1.1001:Owner">
    <vt:lpwstr> Ritter</vt:lpwstr>
  </property>
  <property fmtid="{D5CDD505-2E9C-101B-9397-08002B2CF9AE}" pid="10" name="FSC#COOELAK@1.1001:OwnerExtension">
    <vt:lpwstr/>
  </property>
  <property fmtid="{D5CDD505-2E9C-101B-9397-08002B2CF9AE}" pid="11" name="FSC#COOELAK@1.1001:OwnerFaxExtension">
    <vt:lpwstr/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IIId (Abt. Wohnbauförderung)</vt:lpwstr>
  </property>
  <property fmtid="{D5CDD505-2E9C-101B-9397-08002B2CF9AE}" pid="17" name="FSC#COOELAK@1.1001:CreatedAt">
    <vt:lpwstr>09.01.2015 11:55:43</vt:lpwstr>
  </property>
  <property fmtid="{D5CDD505-2E9C-101B-9397-08002B2CF9AE}" pid="18" name="FSC#COOELAK@1.1001:OU">
    <vt:lpwstr>IIId (Abt. Wohnbauförderung)</vt:lpwstr>
  </property>
  <property fmtid="{D5CDD505-2E9C-101B-9397-08002B2CF9AE}" pid="19" name="FSC#COOELAK@1.1001:Priority">
    <vt:lpwstr/>
  </property>
  <property fmtid="{D5CDD505-2E9C-101B-9397-08002B2CF9AE}" pid="20" name="FSC#COOELAK@1.1001:ObjBarCode">
    <vt:lpwstr>*COO.1000.3216.2.528682*</vt:lpwstr>
  </property>
  <property fmtid="{D5CDD505-2E9C-101B-9397-08002B2CF9AE}" pid="21" name="FSC#COOELAK@1.1001:RefBarCode">
    <vt:lpwstr>*Wohnbeihilfe-Rechner*</vt:lpwstr>
  </property>
  <property fmtid="{D5CDD505-2E9C-101B-9397-08002B2CF9AE}" pid="22" name="FSC#COOELAK@1.1001:FileRefBarCode">
    <vt:lpwstr/>
  </property>
  <property fmtid="{D5CDD505-2E9C-101B-9397-08002B2CF9AE}" pid="23" name="FSC#COOELAK@1.1001:ExternalRef">
    <vt:lpwstr/>
  </property>
  <property fmtid="{D5CDD505-2E9C-101B-9397-08002B2CF9AE}" pid="24" name="FSC#COOELAK@1.1001:IncomingNumber">
    <vt:lpwstr/>
  </property>
  <property fmtid="{D5CDD505-2E9C-101B-9397-08002B2CF9AE}" pid="25" name="FSC#COOELAK@1.1001:IncomingSubject">
    <vt:lpwstr/>
  </property>
  <property fmtid="{D5CDD505-2E9C-101B-9397-08002B2CF9AE}" pid="26" name="FSC#COOELAK@1.1001:ProcessResponsible">
    <vt:lpwstr/>
  </property>
  <property fmtid="{D5CDD505-2E9C-101B-9397-08002B2CF9AE}" pid="27" name="FSC#COOELAK@1.1001:ProcessResponsiblePhone">
    <vt:lpwstr/>
  </property>
  <property fmtid="{D5CDD505-2E9C-101B-9397-08002B2CF9AE}" pid="28" name="FSC#COOELAK@1.1001:ProcessResponsibleMail">
    <vt:lpwstr/>
  </property>
  <property fmtid="{D5CDD505-2E9C-101B-9397-08002B2CF9AE}" pid="29" name="FSC#COOELAK@1.1001:ProcessResponsibleFax">
    <vt:lpwstr/>
  </property>
  <property fmtid="{D5CDD505-2E9C-101B-9397-08002B2CF9AE}" pid="30" name="FSC#COOELAK@1.1001:ApproverFirstName">
    <vt:lpwstr/>
  </property>
  <property fmtid="{D5CDD505-2E9C-101B-9397-08002B2CF9AE}" pid="31" name="FSC#COOELAK@1.1001:ApproverSurName">
    <vt:lpwstr/>
  </property>
  <property fmtid="{D5CDD505-2E9C-101B-9397-08002B2CF9AE}" pid="32" name="FSC#COOELAK@1.1001:ApproverTitle">
    <vt:lpwstr/>
  </property>
  <property fmtid="{D5CDD505-2E9C-101B-9397-08002B2CF9AE}" pid="33" name="FSC#COOELAK@1.1001:ExternalDate">
    <vt:lpwstr/>
  </property>
  <property fmtid="{D5CDD505-2E9C-101B-9397-08002B2CF9AE}" pid="34" name="FSC#COOELAK@1.1001:SettlementApprovedAt">
    <vt:lpwstr/>
  </property>
  <property fmtid="{D5CDD505-2E9C-101B-9397-08002B2CF9AE}" pid="35" name="FSC#COOELAK@1.1001:BaseNumber">
    <vt:lpwstr/>
  </property>
</Properties>
</file>